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ssiers\cbeharel\Documents\CSPF\comptabilité\"/>
    </mc:Choice>
  </mc:AlternateContent>
  <xr:revisionPtr revIDLastSave="0" documentId="13_ncr:1_{0337B2C2-57DE-4047-81EB-8F8C6B5B36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K33" i="1"/>
  <c r="J33" i="1"/>
  <c r="I33" i="1"/>
  <c r="O32" i="1"/>
  <c r="M32" i="1"/>
  <c r="L32" i="1"/>
  <c r="J32" i="1"/>
  <c r="J35" i="1" s="1"/>
  <c r="P30" i="1"/>
  <c r="O30" i="1"/>
  <c r="N30" i="1"/>
  <c r="M30" i="1"/>
  <c r="L30" i="1"/>
  <c r="K30" i="1"/>
  <c r="J30" i="1"/>
  <c r="I30" i="1"/>
  <c r="O27" i="1"/>
  <c r="L27" i="1"/>
  <c r="P26" i="1"/>
  <c r="N26" i="1"/>
  <c r="K26" i="1"/>
  <c r="I26" i="1"/>
  <c r="P25" i="1"/>
  <c r="N25" i="1"/>
  <c r="M25" i="1"/>
  <c r="O25" i="1" s="1"/>
  <c r="L25" i="1"/>
  <c r="K25" i="1"/>
  <c r="I25" i="1"/>
  <c r="P24" i="1"/>
  <c r="P29" i="1" s="1"/>
  <c r="N24" i="1"/>
  <c r="N29" i="1" s="1"/>
  <c r="M24" i="1"/>
  <c r="M29" i="1" s="1"/>
  <c r="L24" i="1"/>
  <c r="L29" i="1" s="1"/>
  <c r="K24" i="1"/>
  <c r="K29" i="1" s="1"/>
  <c r="I24" i="1"/>
  <c r="I29" i="1" s="1"/>
  <c r="O11" i="1"/>
  <c r="M11" i="1"/>
  <c r="L11" i="1"/>
  <c r="J11" i="1"/>
  <c r="P12" i="1"/>
  <c r="O12" i="1"/>
  <c r="N12" i="1"/>
  <c r="M12" i="1"/>
  <c r="L12" i="1"/>
  <c r="K12" i="1"/>
  <c r="J12" i="1"/>
  <c r="I12" i="1"/>
  <c r="P9" i="1"/>
  <c r="N9" i="1"/>
  <c r="K9" i="1"/>
  <c r="I9" i="1"/>
  <c r="P5" i="1"/>
  <c r="N5" i="1"/>
  <c r="K5" i="1"/>
  <c r="I5" i="1"/>
  <c r="P4" i="1"/>
  <c r="N4" i="1"/>
  <c r="K4" i="1"/>
  <c r="I4" i="1"/>
  <c r="P3" i="1"/>
  <c r="N3" i="1"/>
  <c r="K3" i="1"/>
  <c r="I3" i="1"/>
  <c r="E33" i="1"/>
  <c r="F33" i="1" s="1"/>
  <c r="G33" i="1" s="1"/>
  <c r="D33" i="1"/>
  <c r="C33" i="1"/>
  <c r="C35" i="1" s="1"/>
  <c r="B33" i="1"/>
  <c r="G32" i="1"/>
  <c r="F32" i="1"/>
  <c r="H32" i="1" s="1"/>
  <c r="E31" i="1"/>
  <c r="F30" i="1"/>
  <c r="G30" i="1" s="1"/>
  <c r="E29" i="1"/>
  <c r="E35" i="1" s="1"/>
  <c r="D29" i="1"/>
  <c r="D35" i="1" s="1"/>
  <c r="C29" i="1"/>
  <c r="C31" i="1" s="1"/>
  <c r="B29" i="1"/>
  <c r="B35" i="1" s="1"/>
  <c r="F28" i="1"/>
  <c r="F27" i="1"/>
  <c r="G27" i="1" s="1"/>
  <c r="H26" i="1"/>
  <c r="F26" i="1"/>
  <c r="G26" i="1" s="1"/>
  <c r="F25" i="1"/>
  <c r="G25" i="1" s="1"/>
  <c r="H24" i="1"/>
  <c r="F24" i="1"/>
  <c r="G24" i="1" s="1"/>
  <c r="P23" i="1"/>
  <c r="N23" i="1"/>
  <c r="K23" i="1"/>
  <c r="I23" i="1"/>
  <c r="I31" i="1" l="1"/>
  <c r="I35" i="1"/>
  <c r="L35" i="1"/>
  <c r="L31" i="1"/>
  <c r="N35" i="1"/>
  <c r="N31" i="1"/>
  <c r="K35" i="1"/>
  <c r="K31" i="1"/>
  <c r="M35" i="1"/>
  <c r="M31" i="1"/>
  <c r="P35" i="1"/>
  <c r="P31" i="1"/>
  <c r="O24" i="1"/>
  <c r="O29" i="1" s="1"/>
  <c r="G29" i="1"/>
  <c r="G35" i="1"/>
  <c r="G31" i="1"/>
  <c r="H25" i="1"/>
  <c r="H29" i="1" s="1"/>
  <c r="F29" i="1"/>
  <c r="H30" i="1"/>
  <c r="H33" i="1"/>
  <c r="B31" i="1"/>
  <c r="D31" i="1"/>
  <c r="O35" i="1" l="1"/>
  <c r="O31" i="1"/>
  <c r="H35" i="1"/>
  <c r="H31" i="1"/>
  <c r="F35" i="1"/>
  <c r="F31" i="1"/>
  <c r="J14" i="1"/>
  <c r="J9" i="1" l="1"/>
  <c r="L9" i="1"/>
  <c r="M9" i="1"/>
  <c r="O9" i="1"/>
  <c r="P8" i="1" l="1"/>
  <c r="N8" i="1"/>
  <c r="K8" i="1"/>
  <c r="I8" i="1"/>
  <c r="N10" i="1" l="1"/>
  <c r="N14" i="1"/>
  <c r="K10" i="1"/>
  <c r="K14" i="1"/>
  <c r="P10" i="1"/>
  <c r="P14" i="1"/>
  <c r="I10" i="1"/>
  <c r="I14" i="1"/>
  <c r="O6" i="1"/>
  <c r="L6" i="1"/>
  <c r="M4" i="1"/>
  <c r="O4" i="1" s="1"/>
  <c r="L4" i="1"/>
  <c r="M3" i="1"/>
  <c r="O3" i="1" s="1"/>
  <c r="O8" i="1" s="1"/>
  <c r="O14" i="1" s="1"/>
  <c r="L3" i="1"/>
  <c r="L8" i="1" s="1"/>
  <c r="L14" i="1" s="1"/>
  <c r="O10" i="1" l="1"/>
  <c r="L10" i="1"/>
  <c r="M8" i="1"/>
  <c r="M14" i="1" s="1"/>
  <c r="H3" i="1"/>
  <c r="H5" i="1"/>
  <c r="M10" i="1" l="1"/>
  <c r="E12" i="1"/>
  <c r="F12" i="1" s="1"/>
  <c r="H12" i="1" s="1"/>
  <c r="D12" i="1"/>
  <c r="C12" i="1"/>
  <c r="B12" i="1"/>
  <c r="F11" i="1"/>
  <c r="H11" i="1" s="1"/>
  <c r="F9" i="1"/>
  <c r="H9" i="1" s="1"/>
  <c r="E8" i="1"/>
  <c r="D8" i="1"/>
  <c r="D14" i="1" s="1"/>
  <c r="C8" i="1"/>
  <c r="B8" i="1"/>
  <c r="B14" i="1" s="1"/>
  <c r="F7" i="1"/>
  <c r="F6" i="1"/>
  <c r="G6" i="1" s="1"/>
  <c r="F5" i="1"/>
  <c r="G5" i="1" s="1"/>
  <c r="F4" i="1"/>
  <c r="H4" i="1" s="1"/>
  <c r="H8" i="1" s="1"/>
  <c r="F3" i="1"/>
  <c r="P2" i="1"/>
  <c r="N2" i="1"/>
  <c r="K2" i="1"/>
  <c r="I2" i="1"/>
  <c r="G9" i="1" l="1"/>
  <c r="G11" i="1"/>
  <c r="F8" i="1"/>
  <c r="F14" i="1" s="1"/>
  <c r="G4" i="1"/>
  <c r="G3" i="1"/>
  <c r="G8" i="1" s="1"/>
  <c r="H14" i="1"/>
  <c r="H10" i="1"/>
  <c r="G12" i="1"/>
  <c r="C14" i="1"/>
  <c r="C10" i="1"/>
  <c r="E14" i="1"/>
  <c r="E10" i="1"/>
  <c r="B10" i="1"/>
  <c r="D10" i="1"/>
  <c r="F10" i="1" l="1"/>
  <c r="G14" i="1"/>
  <c r="G10" i="1"/>
</calcChain>
</file>

<file path=xl/sharedStrings.xml><?xml version="1.0" encoding="utf-8"?>
<sst xmlns="http://schemas.openxmlformats.org/spreadsheetml/2006/main" count="34" uniqueCount="17">
  <si>
    <t>6EME</t>
  </si>
  <si>
    <t>5EME</t>
  </si>
  <si>
    <t>4EME</t>
  </si>
  <si>
    <t>3EME</t>
  </si>
  <si>
    <t>Contribution familiale</t>
  </si>
  <si>
    <t>Cotisations</t>
  </si>
  <si>
    <t>Frais pédagogiques</t>
  </si>
  <si>
    <t>Livret réflexion (falcultatif)</t>
  </si>
  <si>
    <t>APEL</t>
  </si>
  <si>
    <t>EXTERNE</t>
  </si>
  <si>
    <t>Repas</t>
  </si>
  <si>
    <t>DEMI PENSION</t>
  </si>
  <si>
    <t>Hébergement</t>
  </si>
  <si>
    <t>Participation Sorties internat</t>
  </si>
  <si>
    <t>INTERNE</t>
  </si>
  <si>
    <t>Repas Pension Complète</t>
  </si>
  <si>
    <t>TARIF MENSUEL COLLEGE SAINT BERTULPHE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</si>
</sst>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5" xfId="0" applyFont="1" applyFill="1" applyBorder="1"/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2" fontId="3" fillId="0" borderId="4" xfId="0" applyNumberFormat="1" applyFont="1" applyFill="1" applyBorder="1"/>
    <xf numFmtId="2" fontId="3" fillId="0" borderId="5" xfId="0" applyNumberFormat="1" applyFont="1" applyFill="1" applyBorder="1"/>
    <xf numFmtId="2" fontId="6" fillId="0" borderId="6" xfId="0" applyNumberFormat="1" applyFont="1" applyFill="1" applyBorder="1"/>
    <xf numFmtId="2" fontId="6" fillId="0" borderId="5" xfId="0" applyNumberFormat="1" applyFont="1" applyFill="1" applyBorder="1"/>
    <xf numFmtId="2" fontId="3" fillId="2" borderId="6" xfId="0" applyNumberFormat="1" applyFont="1" applyFill="1" applyBorder="1"/>
    <xf numFmtId="2" fontId="3" fillId="2" borderId="7" xfId="0" applyNumberFormat="1" applyFont="1" applyFill="1" applyBorder="1"/>
    <xf numFmtId="2" fontId="3" fillId="2" borderId="4" xfId="0" applyNumberFormat="1" applyFont="1" applyFill="1" applyBorder="1"/>
    <xf numFmtId="2" fontId="3" fillId="2" borderId="5" xfId="0" applyNumberFormat="1" applyFont="1" applyFill="1" applyBorder="1"/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1" xfId="0" applyFont="1" applyFill="1" applyBorder="1"/>
    <xf numFmtId="2" fontId="3" fillId="0" borderId="12" xfId="0" applyNumberFormat="1" applyFont="1" applyFill="1" applyBorder="1"/>
    <xf numFmtId="2" fontId="3" fillId="0" borderId="13" xfId="0" applyNumberFormat="1" applyFont="1" applyFill="1" applyBorder="1"/>
    <xf numFmtId="2" fontId="3" fillId="0" borderId="14" xfId="0" applyNumberFormat="1" applyFont="1" applyFill="1" applyBorder="1"/>
    <xf numFmtId="2" fontId="3" fillId="0" borderId="11" xfId="0" applyNumberFormat="1" applyFont="1" applyFill="1" applyBorder="1"/>
    <xf numFmtId="2" fontId="3" fillId="2" borderId="16" xfId="0" applyNumberFormat="1" applyFont="1" applyFill="1" applyBorder="1"/>
    <xf numFmtId="2" fontId="3" fillId="2" borderId="17" xfId="0" applyNumberFormat="1" applyFont="1" applyFill="1" applyBorder="1"/>
    <xf numFmtId="2" fontId="3" fillId="2" borderId="18" xfId="0" applyNumberFormat="1" applyFont="1" applyFill="1" applyBorder="1"/>
    <xf numFmtId="2" fontId="3" fillId="2" borderId="15" xfId="0" applyNumberFormat="1" applyFont="1" applyFill="1" applyBorder="1"/>
    <xf numFmtId="2" fontId="6" fillId="0" borderId="16" xfId="0" applyNumberFormat="1" applyFont="1" applyFill="1" applyBorder="1"/>
    <xf numFmtId="0" fontId="3" fillId="0" borderId="0" xfId="0" applyFont="1"/>
    <xf numFmtId="0" fontId="6" fillId="0" borderId="0" xfId="0" applyFont="1" applyFill="1"/>
    <xf numFmtId="0" fontId="3" fillId="0" borderId="0" xfId="0" applyFont="1" applyFill="1"/>
    <xf numFmtId="0" fontId="5" fillId="2" borderId="5" xfId="0" applyFont="1" applyFill="1" applyBorder="1"/>
    <xf numFmtId="0" fontId="5" fillId="2" borderId="15" xfId="0" applyFont="1" applyFill="1" applyBorder="1"/>
    <xf numFmtId="0" fontId="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6" fillId="0" borderId="8" xfId="0" applyNumberFormat="1" applyFont="1" applyFill="1" applyBorder="1"/>
    <xf numFmtId="164" fontId="3" fillId="0" borderId="9" xfId="0" applyNumberFormat="1" applyFont="1" applyFill="1" applyBorder="1"/>
    <xf numFmtId="164" fontId="9" fillId="0" borderId="2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164" fontId="11" fillId="2" borderId="23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/>
    <xf numFmtId="164" fontId="6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2" borderId="6" xfId="0" applyNumberFormat="1" applyFont="1" applyFill="1" applyBorder="1"/>
    <xf numFmtId="164" fontId="4" fillId="0" borderId="10" xfId="0" applyNumberFormat="1" applyFont="1" applyFill="1" applyBorder="1"/>
    <xf numFmtId="164" fontId="6" fillId="0" borderId="6" xfId="0" applyNumberFormat="1" applyFont="1" applyFill="1" applyBorder="1"/>
    <xf numFmtId="164" fontId="3" fillId="0" borderId="6" xfId="0" applyNumberFormat="1" applyFont="1" applyFill="1" applyBorder="1"/>
    <xf numFmtId="164" fontId="6" fillId="0" borderId="10" xfId="0" applyNumberFormat="1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workbookViewId="0">
      <selection activeCell="A22" sqref="A22:P22"/>
    </sheetView>
  </sheetViews>
  <sheetFormatPr baseColWidth="10" defaultRowHeight="15.75" x14ac:dyDescent="0.25"/>
  <cols>
    <col min="1" max="1" width="31.7109375" style="31" customWidth="1"/>
    <col min="2" max="4" width="11.42578125" style="31" hidden="1" customWidth="1"/>
    <col min="5" max="5" width="14.7109375" style="31" hidden="1" customWidth="1"/>
    <col min="6" max="6" width="18.5703125" style="31" hidden="1" customWidth="1"/>
    <col min="7" max="7" width="0.140625" style="32" hidden="1" customWidth="1"/>
    <col min="8" max="8" width="0.140625" style="33" hidden="1" customWidth="1"/>
    <col min="9" max="9" width="12.140625" style="33" customWidth="1"/>
    <col min="10" max="10" width="9.42578125" style="32" hidden="1" customWidth="1"/>
    <col min="11" max="11" width="13.28515625" style="33" customWidth="1"/>
    <col min="12" max="12" width="0.140625" style="32" hidden="1" customWidth="1"/>
    <col min="13" max="13" width="0.42578125" style="33" hidden="1" customWidth="1"/>
    <col min="14" max="14" width="12.7109375" style="33" customWidth="1"/>
    <col min="15" max="15" width="7.5703125" style="32" hidden="1" customWidth="1"/>
    <col min="16" max="16" width="12.140625" bestFit="1" customWidth="1"/>
  </cols>
  <sheetData>
    <row r="1" spans="1:21" ht="32.25" customHeight="1" thickBot="1" x14ac:dyDescent="0.4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21" s="6" customFormat="1" ht="19.5" thickBot="1" x14ac:dyDescent="0.35">
      <c r="A2" s="1"/>
      <c r="B2" s="1">
        <v>6</v>
      </c>
      <c r="C2" s="2">
        <v>5</v>
      </c>
      <c r="D2" s="2">
        <v>4</v>
      </c>
      <c r="E2" s="3">
        <v>3</v>
      </c>
      <c r="F2" s="1">
        <v>6</v>
      </c>
      <c r="G2" s="4" t="s">
        <v>0</v>
      </c>
      <c r="H2" s="5">
        <v>5</v>
      </c>
      <c r="I2" s="36" t="str">
        <f>G2</f>
        <v>6EME</v>
      </c>
      <c r="J2" s="37" t="s">
        <v>1</v>
      </c>
      <c r="K2" s="38" t="str">
        <f>J2</f>
        <v>5EME</v>
      </c>
      <c r="L2" s="37" t="s">
        <v>2</v>
      </c>
      <c r="M2" s="38">
        <v>3</v>
      </c>
      <c r="N2" s="38" t="str">
        <f>L2</f>
        <v>4EME</v>
      </c>
      <c r="O2" s="37" t="s">
        <v>3</v>
      </c>
      <c r="P2" s="39" t="str">
        <f>O2</f>
        <v>3EME</v>
      </c>
      <c r="R2" s="7"/>
      <c r="S2" s="7"/>
      <c r="T2" s="7"/>
      <c r="U2" s="7"/>
    </row>
    <row r="3" spans="1:21" ht="21.75" thickBot="1" x14ac:dyDescent="0.3">
      <c r="A3" s="8" t="s">
        <v>4</v>
      </c>
      <c r="B3" s="9">
        <v>45.32</v>
      </c>
      <c r="C3" s="10">
        <v>45.32</v>
      </c>
      <c r="D3" s="10">
        <v>47.51</v>
      </c>
      <c r="E3" s="11">
        <v>47.51</v>
      </c>
      <c r="F3" s="12">
        <f>+B3*1.025</f>
        <v>46.452999999999996</v>
      </c>
      <c r="G3" s="13">
        <f>F3*1.02</f>
        <v>47.382059999999996</v>
      </c>
      <c r="H3" s="10">
        <f>+C3*1.025</f>
        <v>46.452999999999996</v>
      </c>
      <c r="I3" s="40">
        <f>52.07*1.035</f>
        <v>53.892449999999997</v>
      </c>
      <c r="J3" s="41">
        <v>49.54</v>
      </c>
      <c r="K3" s="41">
        <f>52.07*1.035</f>
        <v>53.892449999999997</v>
      </c>
      <c r="L3" s="45" t="e">
        <f>#REF!*1.02</f>
        <v>#REF!</v>
      </c>
      <c r="M3" s="46" t="e">
        <f>+#REF!*1.025</f>
        <v>#REF!</v>
      </c>
      <c r="N3" s="41">
        <f>54.52*1.035</f>
        <v>56.428199999999997</v>
      </c>
      <c r="O3" s="45" t="e">
        <f>M3*1.02</f>
        <v>#REF!</v>
      </c>
      <c r="P3" s="44">
        <f>54.52*1.035</f>
        <v>56.428199999999997</v>
      </c>
      <c r="R3" s="7"/>
      <c r="S3" s="7"/>
      <c r="T3" s="7"/>
      <c r="U3" s="7"/>
    </row>
    <row r="4" spans="1:21" ht="21.75" thickBot="1" x14ac:dyDescent="0.3">
      <c r="A4" s="8" t="s">
        <v>5</v>
      </c>
      <c r="B4" s="9">
        <v>6.87</v>
      </c>
      <c r="C4" s="10">
        <v>6.87</v>
      </c>
      <c r="D4" s="10">
        <v>6.87</v>
      </c>
      <c r="E4" s="11">
        <v>6.87</v>
      </c>
      <c r="F4" s="12">
        <f>+E4*1.025</f>
        <v>7.0417499999999995</v>
      </c>
      <c r="G4" s="13">
        <f>F4*1.02</f>
        <v>7.1825849999999996</v>
      </c>
      <c r="H4" s="12">
        <f>+F4</f>
        <v>7.0417499999999995</v>
      </c>
      <c r="I4" s="40">
        <f>7.51*1.02*1.035</f>
        <v>7.9283069999999993</v>
      </c>
      <c r="J4" s="41">
        <v>7.51</v>
      </c>
      <c r="K4" s="41">
        <f>7.51*1.02*1.035</f>
        <v>7.9283069999999993</v>
      </c>
      <c r="L4" s="42" t="e">
        <f>#REF!*1.02</f>
        <v>#REF!</v>
      </c>
      <c r="M4" s="43" t="e">
        <f>+#REF!</f>
        <v>#REF!</v>
      </c>
      <c r="N4" s="41">
        <f>7.51*1.02*1.035</f>
        <v>7.9283069999999993</v>
      </c>
      <c r="O4" s="42" t="e">
        <f t="shared" ref="O4:O6" si="0">M4*1.02</f>
        <v>#REF!</v>
      </c>
      <c r="P4" s="44">
        <f>7.51*1.02*1.035</f>
        <v>7.9283069999999993</v>
      </c>
      <c r="R4" s="7"/>
      <c r="S4" s="7"/>
      <c r="T4" s="7"/>
      <c r="U4" s="7"/>
    </row>
    <row r="5" spans="1:21" ht="19.5" thickBot="1" x14ac:dyDescent="0.3">
      <c r="A5" s="8" t="s">
        <v>6</v>
      </c>
      <c r="B5" s="9">
        <v>16.149999999999999</v>
      </c>
      <c r="C5" s="10">
        <v>16.98</v>
      </c>
      <c r="D5" s="10">
        <v>18.43</v>
      </c>
      <c r="E5" s="11">
        <v>14.08</v>
      </c>
      <c r="F5" s="12">
        <f>+B5*1.025</f>
        <v>16.553749999999997</v>
      </c>
      <c r="G5" s="13">
        <f>F5*1.02</f>
        <v>16.884824999999999</v>
      </c>
      <c r="H5" s="10">
        <f>+C5*1.025</f>
        <v>17.404499999999999</v>
      </c>
      <c r="I5" s="40">
        <f>18.5*1.035</f>
        <v>19.147499999999997</v>
      </c>
      <c r="J5" s="41">
        <v>18.559999999999999</v>
      </c>
      <c r="K5" s="41">
        <f>18.5*1.035</f>
        <v>19.147499999999997</v>
      </c>
      <c r="L5" s="41">
        <v>18.5</v>
      </c>
      <c r="M5" s="41">
        <v>18.5</v>
      </c>
      <c r="N5" s="41">
        <f>18.5*1.035</f>
        <v>19.147499999999997</v>
      </c>
      <c r="O5" s="41">
        <v>18.5</v>
      </c>
      <c r="P5" s="41">
        <f>18.5*1.035</f>
        <v>19.147499999999997</v>
      </c>
      <c r="R5" s="7"/>
      <c r="S5" s="7"/>
      <c r="T5" s="7"/>
      <c r="U5" s="7"/>
    </row>
    <row r="6" spans="1:21" ht="21.75" thickBot="1" x14ac:dyDescent="0.3">
      <c r="A6" s="8" t="s">
        <v>7</v>
      </c>
      <c r="B6" s="9">
        <v>1.24</v>
      </c>
      <c r="C6" s="10"/>
      <c r="D6" s="10"/>
      <c r="E6" s="11"/>
      <c r="F6" s="12">
        <f>+B6*1.025</f>
        <v>1.2709999999999999</v>
      </c>
      <c r="G6" s="13">
        <f>F6*1.02</f>
        <v>1.2964199999999999</v>
      </c>
      <c r="H6" s="10"/>
      <c r="I6" s="40">
        <v>1.35</v>
      </c>
      <c r="J6" s="41">
        <v>0</v>
      </c>
      <c r="K6" s="41">
        <v>0</v>
      </c>
      <c r="L6" s="42" t="e">
        <f>#REF!*1.02</f>
        <v>#REF!</v>
      </c>
      <c r="M6" s="51"/>
      <c r="N6" s="41">
        <v>0</v>
      </c>
      <c r="O6" s="42">
        <f t="shared" si="0"/>
        <v>0</v>
      </c>
      <c r="P6" s="44">
        <v>0</v>
      </c>
      <c r="R6" s="7"/>
      <c r="S6" s="7"/>
      <c r="T6" s="7"/>
      <c r="U6" s="7"/>
    </row>
    <row r="7" spans="1:21" ht="21.75" thickBot="1" x14ac:dyDescent="0.3">
      <c r="A7" s="8" t="s">
        <v>8</v>
      </c>
      <c r="B7" s="9">
        <v>1.4</v>
      </c>
      <c r="C7" s="10">
        <v>1.4</v>
      </c>
      <c r="D7" s="10">
        <v>1.4</v>
      </c>
      <c r="E7" s="11">
        <v>1.4</v>
      </c>
      <c r="F7" s="12">
        <f>+E7*1.025</f>
        <v>1.4349999999999998</v>
      </c>
      <c r="G7" s="14">
        <v>1.44</v>
      </c>
      <c r="H7" s="12">
        <v>1.44</v>
      </c>
      <c r="I7" s="40">
        <v>1.6</v>
      </c>
      <c r="J7" s="41">
        <v>1.51</v>
      </c>
      <c r="K7" s="41">
        <v>1.6</v>
      </c>
      <c r="L7" s="52">
        <v>1.44</v>
      </c>
      <c r="M7" s="43">
        <v>1.44</v>
      </c>
      <c r="N7" s="41">
        <v>1.6</v>
      </c>
      <c r="O7" s="42">
        <v>1.44</v>
      </c>
      <c r="P7" s="44">
        <v>1.6</v>
      </c>
      <c r="R7" s="7"/>
      <c r="S7" s="7"/>
      <c r="T7" s="7"/>
      <c r="U7" s="7"/>
    </row>
    <row r="8" spans="1:21" ht="21.75" thickBot="1" x14ac:dyDescent="0.3">
      <c r="A8" s="34" t="s">
        <v>9</v>
      </c>
      <c r="B8" s="15">
        <f>SUM(B3:B7)</f>
        <v>70.98</v>
      </c>
      <c r="C8" s="16">
        <f>SUM(C3:C7)</f>
        <v>70.570000000000007</v>
      </c>
      <c r="D8" s="16">
        <f>SUM(D3:D7)</f>
        <v>74.210000000000008</v>
      </c>
      <c r="E8" s="17">
        <f>SUM(E3:E7)</f>
        <v>69.86</v>
      </c>
      <c r="F8" s="18">
        <f>+SUM(F3:F7)</f>
        <v>72.754499999999993</v>
      </c>
      <c r="G8" s="13">
        <f>SUM(G3:G7)</f>
        <v>74.185889999999986</v>
      </c>
      <c r="H8" s="15">
        <f>SUM(H3:H7)</f>
        <v>72.339249999999993</v>
      </c>
      <c r="I8" s="49">
        <f>SUM(I3:I7)</f>
        <v>83.918256999999983</v>
      </c>
      <c r="J8" s="48">
        <v>78.66</v>
      </c>
      <c r="K8" s="48">
        <f t="shared" ref="K8:P8" si="1">SUM(K3:K7)</f>
        <v>82.568256999999988</v>
      </c>
      <c r="L8" s="53" t="e">
        <f t="shared" si="1"/>
        <v>#REF!</v>
      </c>
      <c r="M8" s="54" t="e">
        <f t="shared" si="1"/>
        <v>#REF!</v>
      </c>
      <c r="N8" s="48">
        <f t="shared" si="1"/>
        <v>85.104006999999982</v>
      </c>
      <c r="O8" s="55" t="e">
        <f t="shared" si="1"/>
        <v>#REF!</v>
      </c>
      <c r="P8" s="47">
        <f t="shared" si="1"/>
        <v>85.104006999999982</v>
      </c>
      <c r="R8" s="19"/>
      <c r="S8" s="19"/>
      <c r="T8" s="19"/>
      <c r="U8" s="19"/>
    </row>
    <row r="9" spans="1:21" ht="19.5" thickBot="1" x14ac:dyDescent="0.3">
      <c r="A9" s="8" t="s">
        <v>10</v>
      </c>
      <c r="B9" s="9">
        <v>74.290000000000006</v>
      </c>
      <c r="C9" s="10">
        <v>74.290000000000006</v>
      </c>
      <c r="D9" s="10">
        <v>74.290000000000006</v>
      </c>
      <c r="E9" s="11">
        <v>74.290000000000006</v>
      </c>
      <c r="F9" s="12">
        <f>E9*1.025</f>
        <v>76.14725</v>
      </c>
      <c r="G9" s="13">
        <f>F9*1.02</f>
        <v>77.670195000000007</v>
      </c>
      <c r="H9" s="10">
        <f>F9</f>
        <v>76.14725</v>
      </c>
      <c r="I9" s="40">
        <f>81.2*1.05*1.035</f>
        <v>88.244100000000003</v>
      </c>
      <c r="J9" s="40">
        <f t="shared" ref="J9:O9" si="2">81.2*1.05</f>
        <v>85.26</v>
      </c>
      <c r="K9" s="40">
        <f>81.2*1.05*1.035</f>
        <v>88.244100000000003</v>
      </c>
      <c r="L9" s="40">
        <f t="shared" si="2"/>
        <v>85.26</v>
      </c>
      <c r="M9" s="40">
        <f t="shared" si="2"/>
        <v>85.26</v>
      </c>
      <c r="N9" s="40">
        <f>81.2*1.05*1.035</f>
        <v>88.244100000000003</v>
      </c>
      <c r="O9" s="40">
        <f t="shared" si="2"/>
        <v>85.26</v>
      </c>
      <c r="P9" s="40">
        <f>81.2*1.05*1.035</f>
        <v>88.244100000000003</v>
      </c>
      <c r="R9" s="7"/>
      <c r="S9" s="7"/>
      <c r="T9" s="7"/>
      <c r="U9" s="7"/>
    </row>
    <row r="10" spans="1:21" ht="21.75" thickBot="1" x14ac:dyDescent="0.3">
      <c r="A10" s="34" t="s">
        <v>11</v>
      </c>
      <c r="B10" s="15">
        <f>B8+B9</f>
        <v>145.27000000000001</v>
      </c>
      <c r="C10" s="16">
        <f>C8+C9</f>
        <v>144.86000000000001</v>
      </c>
      <c r="D10" s="16">
        <f>D8+D9</f>
        <v>148.5</v>
      </c>
      <c r="E10" s="17">
        <f>E8+E9</f>
        <v>144.15</v>
      </c>
      <c r="F10" s="18">
        <f>F8+F9</f>
        <v>148.90174999999999</v>
      </c>
      <c r="G10" s="13">
        <f>SUM(G8:G9)</f>
        <v>151.85608500000001</v>
      </c>
      <c r="H10" s="15">
        <f t="shared" ref="H10" si="3">SUM(H8:H9)</f>
        <v>148.48649999999998</v>
      </c>
      <c r="I10" s="49">
        <f>I8+I9</f>
        <v>172.16235699999999</v>
      </c>
      <c r="J10" s="48">
        <v>159.86000000000001</v>
      </c>
      <c r="K10" s="48">
        <f>K8+K9</f>
        <v>170.81235699999999</v>
      </c>
      <c r="L10" s="53" t="e">
        <f t="shared" ref="L10:M10" si="4">SUM(L8:L9)</f>
        <v>#REF!</v>
      </c>
      <c r="M10" s="54" t="e">
        <f t="shared" si="4"/>
        <v>#REF!</v>
      </c>
      <c r="N10" s="48">
        <f>N8+N9</f>
        <v>173.34810699999997</v>
      </c>
      <c r="O10" s="55" t="e">
        <f t="shared" ref="O10" si="5">SUM(O8:O9)</f>
        <v>#REF!</v>
      </c>
      <c r="P10" s="47">
        <f>P8+P9</f>
        <v>173.34810699999997</v>
      </c>
      <c r="R10" s="20"/>
      <c r="S10" s="20"/>
      <c r="T10" s="20"/>
      <c r="U10" s="20"/>
    </row>
    <row r="11" spans="1:21" ht="19.5" thickBot="1" x14ac:dyDescent="0.3">
      <c r="A11" s="8" t="s">
        <v>15</v>
      </c>
      <c r="B11" s="9">
        <v>162.99</v>
      </c>
      <c r="C11" s="10">
        <v>162.99</v>
      </c>
      <c r="D11" s="10">
        <v>162.99</v>
      </c>
      <c r="E11" s="11">
        <v>162.99</v>
      </c>
      <c r="F11" s="12">
        <f>E11*1.025</f>
        <v>167.06475</v>
      </c>
      <c r="G11" s="13">
        <f>F11*1.02</f>
        <v>170.40604500000001</v>
      </c>
      <c r="H11" s="10">
        <f>F11</f>
        <v>167.06475</v>
      </c>
      <c r="I11" s="40">
        <v>189</v>
      </c>
      <c r="J11" s="40">
        <f t="shared" ref="J11:O11" si="6">178.16*1.025</f>
        <v>182.61399999999998</v>
      </c>
      <c r="K11" s="40">
        <v>189</v>
      </c>
      <c r="L11" s="40">
        <f t="shared" si="6"/>
        <v>182.61399999999998</v>
      </c>
      <c r="M11" s="40">
        <f t="shared" si="6"/>
        <v>182.61399999999998</v>
      </c>
      <c r="N11" s="40">
        <v>189</v>
      </c>
      <c r="O11" s="40">
        <f t="shared" si="6"/>
        <v>182.61399999999998</v>
      </c>
      <c r="P11" s="40">
        <v>189</v>
      </c>
      <c r="R11" s="7"/>
      <c r="S11" s="7"/>
      <c r="T11" s="7"/>
      <c r="U11" s="7"/>
    </row>
    <row r="12" spans="1:21" ht="19.5" thickBot="1" x14ac:dyDescent="0.3">
      <c r="A12" s="8" t="s">
        <v>12</v>
      </c>
      <c r="B12" s="9">
        <f>70.5</f>
        <v>70.5</v>
      </c>
      <c r="C12" s="10">
        <f t="shared" ref="C12:E12" si="7">70.5</f>
        <v>70.5</v>
      </c>
      <c r="D12" s="10">
        <f t="shared" si="7"/>
        <v>70.5</v>
      </c>
      <c r="E12" s="11">
        <f t="shared" si="7"/>
        <v>70.5</v>
      </c>
      <c r="F12" s="12">
        <f>E12*1.05</f>
        <v>74.025000000000006</v>
      </c>
      <c r="G12" s="13">
        <f>F12*1.02</f>
        <v>75.505500000000012</v>
      </c>
      <c r="H12" s="10">
        <f>F12</f>
        <v>74.025000000000006</v>
      </c>
      <c r="I12" s="40">
        <f>78.95*1.02*1.035</f>
        <v>83.347515000000001</v>
      </c>
      <c r="J12" s="40">
        <f t="shared" ref="J12:O12" si="8">78.95*1.02</f>
        <v>80.529000000000011</v>
      </c>
      <c r="K12" s="40">
        <f>78.95*1.02*1.035</f>
        <v>83.347515000000001</v>
      </c>
      <c r="L12" s="40">
        <f t="shared" si="8"/>
        <v>80.529000000000011</v>
      </c>
      <c r="M12" s="40">
        <f t="shared" si="8"/>
        <v>80.529000000000011</v>
      </c>
      <c r="N12" s="40">
        <f>78.95*1.02*1.035</f>
        <v>83.347515000000001</v>
      </c>
      <c r="O12" s="40">
        <f t="shared" si="8"/>
        <v>80.529000000000011</v>
      </c>
      <c r="P12" s="40">
        <f>78.95*1.02*1.035</f>
        <v>83.347515000000001</v>
      </c>
      <c r="R12" s="7"/>
      <c r="S12" s="7"/>
      <c r="T12" s="7"/>
      <c r="U12" s="7"/>
    </row>
    <row r="13" spans="1:21" ht="21.75" thickBot="1" x14ac:dyDescent="0.3">
      <c r="A13" s="21" t="s">
        <v>13</v>
      </c>
      <c r="B13" s="22"/>
      <c r="C13" s="23"/>
      <c r="D13" s="23"/>
      <c r="E13" s="24"/>
      <c r="F13" s="25"/>
      <c r="G13" s="13">
        <v>2.5</v>
      </c>
      <c r="H13" s="9">
        <v>2.5</v>
      </c>
      <c r="I13" s="40">
        <v>3</v>
      </c>
      <c r="J13" s="41">
        <v>2.61</v>
      </c>
      <c r="K13" s="41">
        <v>3</v>
      </c>
      <c r="L13" s="56">
        <v>2.5</v>
      </c>
      <c r="M13" s="57">
        <v>2.5</v>
      </c>
      <c r="N13" s="41">
        <v>3</v>
      </c>
      <c r="O13" s="58">
        <v>2.5</v>
      </c>
      <c r="P13" s="44">
        <v>3</v>
      </c>
      <c r="R13" s="7"/>
      <c r="S13" s="7"/>
      <c r="T13" s="7"/>
      <c r="U13" s="7"/>
    </row>
    <row r="14" spans="1:21" ht="19.5" thickBot="1" x14ac:dyDescent="0.3">
      <c r="A14" s="35" t="s">
        <v>14</v>
      </c>
      <c r="B14" s="26">
        <f>B8+B11+B12</f>
        <v>304.47000000000003</v>
      </c>
      <c r="C14" s="27">
        <f>C8+C11+C12</f>
        <v>304.06</v>
      </c>
      <c r="D14" s="27">
        <f>D8+D11+D12</f>
        <v>307.70000000000005</v>
      </c>
      <c r="E14" s="28">
        <f>E8+E11+E12</f>
        <v>303.35000000000002</v>
      </c>
      <c r="F14" s="29">
        <f>F8+F11+F12</f>
        <v>313.84424999999999</v>
      </c>
      <c r="G14" s="30">
        <f>SUM(G8,G11:G13)</f>
        <v>322.59743500000002</v>
      </c>
      <c r="H14" s="26">
        <f t="shared" ref="H14" si="9">SUM(H8,H11:H13)</f>
        <v>315.92899999999997</v>
      </c>
      <c r="I14" s="50">
        <f>SUM(I8+I11+I12+I13)</f>
        <v>359.26577199999997</v>
      </c>
      <c r="J14" s="50">
        <f t="shared" ref="J14:P14" si="10">SUM(J8+J11+J12+J13)</f>
        <v>344.41300000000001</v>
      </c>
      <c r="K14" s="50">
        <f t="shared" si="10"/>
        <v>357.915772</v>
      </c>
      <c r="L14" s="50" t="e">
        <f t="shared" si="10"/>
        <v>#REF!</v>
      </c>
      <c r="M14" s="50" t="e">
        <f t="shared" si="10"/>
        <v>#REF!</v>
      </c>
      <c r="N14" s="50">
        <f t="shared" si="10"/>
        <v>360.45152199999995</v>
      </c>
      <c r="O14" s="50" t="e">
        <f t="shared" si="10"/>
        <v>#REF!</v>
      </c>
      <c r="P14" s="50">
        <f t="shared" si="10"/>
        <v>360.45152199999995</v>
      </c>
      <c r="R14" s="20"/>
      <c r="S14" s="20"/>
      <c r="T14" s="20"/>
      <c r="U14" s="20"/>
    </row>
    <row r="21" spans="1:16" ht="16.5" thickBot="1" x14ac:dyDescent="0.3"/>
    <row r="22" spans="1:16" ht="21.75" thickBot="1" x14ac:dyDescent="0.4">
      <c r="A22" s="59" t="s">
        <v>16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ht="19.5" thickBot="1" x14ac:dyDescent="0.35">
      <c r="A23" s="1"/>
      <c r="B23" s="1">
        <v>6</v>
      </c>
      <c r="C23" s="2">
        <v>5</v>
      </c>
      <c r="D23" s="2">
        <v>4</v>
      </c>
      <c r="E23" s="3">
        <v>3</v>
      </c>
      <c r="F23" s="1">
        <v>6</v>
      </c>
      <c r="G23" s="4" t="s">
        <v>0</v>
      </c>
      <c r="H23" s="5">
        <v>5</v>
      </c>
      <c r="I23" s="36" t="str">
        <f>G23</f>
        <v>6EME</v>
      </c>
      <c r="J23" s="37" t="s">
        <v>1</v>
      </c>
      <c r="K23" s="38" t="str">
        <f>J23</f>
        <v>5EME</v>
      </c>
      <c r="L23" s="37" t="s">
        <v>2</v>
      </c>
      <c r="M23" s="38">
        <v>3</v>
      </c>
      <c r="N23" s="38" t="str">
        <f>L23</f>
        <v>4EME</v>
      </c>
      <c r="O23" s="37" t="s">
        <v>3</v>
      </c>
      <c r="P23" s="39" t="str">
        <f>O23</f>
        <v>3EME</v>
      </c>
    </row>
    <row r="24" spans="1:16" ht="21.75" thickBot="1" x14ac:dyDescent="0.3">
      <c r="A24" s="8" t="s">
        <v>4</v>
      </c>
      <c r="B24" s="9">
        <v>45.32</v>
      </c>
      <c r="C24" s="10">
        <v>45.32</v>
      </c>
      <c r="D24" s="10">
        <v>47.51</v>
      </c>
      <c r="E24" s="11">
        <v>47.51</v>
      </c>
      <c r="F24" s="12">
        <f>+B24*1.025</f>
        <v>46.452999999999996</v>
      </c>
      <c r="G24" s="13">
        <f>F24*1.02</f>
        <v>47.382059999999996</v>
      </c>
      <c r="H24" s="10">
        <f>+C24*1.025</f>
        <v>46.452999999999996</v>
      </c>
      <c r="I24" s="40">
        <f>52.07*1.035</f>
        <v>53.892449999999997</v>
      </c>
      <c r="J24" s="41">
        <v>49.54</v>
      </c>
      <c r="K24" s="41">
        <f>52.07*1.035</f>
        <v>53.892449999999997</v>
      </c>
      <c r="L24" s="45" t="e">
        <f>#REF!*1.02</f>
        <v>#REF!</v>
      </c>
      <c r="M24" s="46" t="e">
        <f>+#REF!*1.025</f>
        <v>#REF!</v>
      </c>
      <c r="N24" s="41">
        <f>54.52*1.035</f>
        <v>56.428199999999997</v>
      </c>
      <c r="O24" s="45" t="e">
        <f>M24*1.02</f>
        <v>#REF!</v>
      </c>
      <c r="P24" s="44">
        <f>54.52*1.035</f>
        <v>56.428199999999997</v>
      </c>
    </row>
    <row r="25" spans="1:16" ht="21.75" thickBot="1" x14ac:dyDescent="0.3">
      <c r="A25" s="8" t="s">
        <v>5</v>
      </c>
      <c r="B25" s="9">
        <v>6.87</v>
      </c>
      <c r="C25" s="10">
        <v>6.87</v>
      </c>
      <c r="D25" s="10">
        <v>6.87</v>
      </c>
      <c r="E25" s="11">
        <v>6.87</v>
      </c>
      <c r="F25" s="12">
        <f>+E25*1.025</f>
        <v>7.0417499999999995</v>
      </c>
      <c r="G25" s="13">
        <f>F25*1.02</f>
        <v>7.1825849999999996</v>
      </c>
      <c r="H25" s="12">
        <f>+F25</f>
        <v>7.0417499999999995</v>
      </c>
      <c r="I25" s="40">
        <f>7.51*1.02*1.035</f>
        <v>7.9283069999999993</v>
      </c>
      <c r="J25" s="41">
        <v>7.51</v>
      </c>
      <c r="K25" s="41">
        <f>7.51*1.02*1.035</f>
        <v>7.9283069999999993</v>
      </c>
      <c r="L25" s="42" t="e">
        <f>#REF!*1.02</f>
        <v>#REF!</v>
      </c>
      <c r="M25" s="43" t="e">
        <f>+#REF!</f>
        <v>#REF!</v>
      </c>
      <c r="N25" s="41">
        <f>7.51*1.02*1.035</f>
        <v>7.9283069999999993</v>
      </c>
      <c r="O25" s="42" t="e">
        <f t="shared" ref="O25" si="11">M25*1.02</f>
        <v>#REF!</v>
      </c>
      <c r="P25" s="44">
        <f>7.51*1.02*1.035</f>
        <v>7.9283069999999993</v>
      </c>
    </row>
    <row r="26" spans="1:16" ht="19.5" thickBot="1" x14ac:dyDescent="0.3">
      <c r="A26" s="8" t="s">
        <v>6</v>
      </c>
      <c r="B26" s="9">
        <v>16.149999999999999</v>
      </c>
      <c r="C26" s="10">
        <v>16.98</v>
      </c>
      <c r="D26" s="10">
        <v>18.43</v>
      </c>
      <c r="E26" s="11">
        <v>14.08</v>
      </c>
      <c r="F26" s="12">
        <f>+B26*1.025</f>
        <v>16.553749999999997</v>
      </c>
      <c r="G26" s="13">
        <f>F26*1.02</f>
        <v>16.884824999999999</v>
      </c>
      <c r="H26" s="10">
        <f>+C26*1.025</f>
        <v>17.404499999999999</v>
      </c>
      <c r="I26" s="40">
        <f>18.5*1.035</f>
        <v>19.147499999999997</v>
      </c>
      <c r="J26" s="41">
        <v>18.559999999999999</v>
      </c>
      <c r="K26" s="41">
        <f>18.5*1.035</f>
        <v>19.147499999999997</v>
      </c>
      <c r="L26" s="41">
        <v>18.5</v>
      </c>
      <c r="M26" s="41">
        <v>18.5</v>
      </c>
      <c r="N26" s="41">
        <f>18.5*1.035</f>
        <v>19.147499999999997</v>
      </c>
      <c r="O26" s="41">
        <v>18.5</v>
      </c>
      <c r="P26" s="41">
        <f>18.5*1.035</f>
        <v>19.147499999999997</v>
      </c>
    </row>
    <row r="27" spans="1:16" ht="21.75" thickBot="1" x14ac:dyDescent="0.3">
      <c r="A27" s="8" t="s">
        <v>7</v>
      </c>
      <c r="B27" s="9">
        <v>1.24</v>
      </c>
      <c r="C27" s="10"/>
      <c r="D27" s="10"/>
      <c r="E27" s="11"/>
      <c r="F27" s="12">
        <f>+B27*1.025</f>
        <v>1.2709999999999999</v>
      </c>
      <c r="G27" s="13">
        <f>F27*1.02</f>
        <v>1.2964199999999999</v>
      </c>
      <c r="H27" s="10"/>
      <c r="I27" s="40">
        <v>1.35</v>
      </c>
      <c r="J27" s="41">
        <v>0</v>
      </c>
      <c r="K27" s="41">
        <v>0</v>
      </c>
      <c r="L27" s="42" t="e">
        <f>#REF!*1.02</f>
        <v>#REF!</v>
      </c>
      <c r="M27" s="51"/>
      <c r="N27" s="41">
        <v>0</v>
      </c>
      <c r="O27" s="42">
        <f t="shared" ref="O27" si="12">M27*1.02</f>
        <v>0</v>
      </c>
      <c r="P27" s="44">
        <v>0</v>
      </c>
    </row>
    <row r="28" spans="1:16" ht="21.75" thickBot="1" x14ac:dyDescent="0.3">
      <c r="A28" s="8" t="s">
        <v>8</v>
      </c>
      <c r="B28" s="9">
        <v>1.4</v>
      </c>
      <c r="C28" s="10">
        <v>1.4</v>
      </c>
      <c r="D28" s="10">
        <v>1.4</v>
      </c>
      <c r="E28" s="11">
        <v>1.4</v>
      </c>
      <c r="F28" s="12">
        <f>+E28*1.025</f>
        <v>1.4349999999999998</v>
      </c>
      <c r="G28" s="14">
        <v>1.44</v>
      </c>
      <c r="H28" s="12">
        <v>1.44</v>
      </c>
      <c r="I28" s="40">
        <v>1.6</v>
      </c>
      <c r="J28" s="41">
        <v>1.51</v>
      </c>
      <c r="K28" s="41">
        <v>1.6</v>
      </c>
      <c r="L28" s="52">
        <v>1.44</v>
      </c>
      <c r="M28" s="43">
        <v>1.44</v>
      </c>
      <c r="N28" s="41">
        <v>1.6</v>
      </c>
      <c r="O28" s="42">
        <v>1.44</v>
      </c>
      <c r="P28" s="44">
        <v>1.6</v>
      </c>
    </row>
    <row r="29" spans="1:16" ht="21.75" thickBot="1" x14ac:dyDescent="0.3">
      <c r="A29" s="34" t="s">
        <v>9</v>
      </c>
      <c r="B29" s="15">
        <f>SUM(B24:B28)</f>
        <v>70.98</v>
      </c>
      <c r="C29" s="16">
        <f>SUM(C24:C28)</f>
        <v>70.570000000000007</v>
      </c>
      <c r="D29" s="16">
        <f>SUM(D24:D28)</f>
        <v>74.210000000000008</v>
      </c>
      <c r="E29" s="17">
        <f>SUM(E24:E28)</f>
        <v>69.86</v>
      </c>
      <c r="F29" s="18">
        <f>+SUM(F24:F28)</f>
        <v>72.754499999999993</v>
      </c>
      <c r="G29" s="13">
        <f>SUM(G24:G28)</f>
        <v>74.185889999999986</v>
      </c>
      <c r="H29" s="15">
        <f>SUM(H24:H28)</f>
        <v>72.339249999999993</v>
      </c>
      <c r="I29" s="49">
        <f>SUM(I24:I28)</f>
        <v>83.918256999999983</v>
      </c>
      <c r="J29" s="48">
        <v>78.66</v>
      </c>
      <c r="K29" s="48">
        <f t="shared" ref="K29:P29" si="13">SUM(K24:K28)</f>
        <v>82.568256999999988</v>
      </c>
      <c r="L29" s="53" t="e">
        <f t="shared" si="13"/>
        <v>#REF!</v>
      </c>
      <c r="M29" s="54" t="e">
        <f t="shared" si="13"/>
        <v>#REF!</v>
      </c>
      <c r="N29" s="48">
        <f t="shared" si="13"/>
        <v>85.104006999999982</v>
      </c>
      <c r="O29" s="55" t="e">
        <f t="shared" si="13"/>
        <v>#REF!</v>
      </c>
      <c r="P29" s="47">
        <f t="shared" si="13"/>
        <v>85.104006999999982</v>
      </c>
    </row>
    <row r="30" spans="1:16" ht="19.5" thickBot="1" x14ac:dyDescent="0.3">
      <c r="A30" s="8" t="s">
        <v>10</v>
      </c>
      <c r="B30" s="9">
        <v>74.290000000000006</v>
      </c>
      <c r="C30" s="10">
        <v>74.290000000000006</v>
      </c>
      <c r="D30" s="10">
        <v>74.290000000000006</v>
      </c>
      <c r="E30" s="11">
        <v>74.290000000000006</v>
      </c>
      <c r="F30" s="12">
        <f>E30*1.025</f>
        <v>76.14725</v>
      </c>
      <c r="G30" s="13">
        <f>F30*1.02</f>
        <v>77.670195000000007</v>
      </c>
      <c r="H30" s="10">
        <f>F30</f>
        <v>76.14725</v>
      </c>
      <c r="I30" s="40">
        <f>81.2*1.05*1.035</f>
        <v>88.244100000000003</v>
      </c>
      <c r="J30" s="40">
        <f t="shared" ref="J30:O30" si="14">81.2*1.05</f>
        <v>85.26</v>
      </c>
      <c r="K30" s="40">
        <f>81.2*1.05*1.035</f>
        <v>88.244100000000003</v>
      </c>
      <c r="L30" s="40">
        <f t="shared" si="14"/>
        <v>85.26</v>
      </c>
      <c r="M30" s="40">
        <f t="shared" si="14"/>
        <v>85.26</v>
      </c>
      <c r="N30" s="40">
        <f>81.2*1.05*1.035</f>
        <v>88.244100000000003</v>
      </c>
      <c r="O30" s="40">
        <f t="shared" si="14"/>
        <v>85.26</v>
      </c>
      <c r="P30" s="40">
        <f>81.2*1.05*1.035</f>
        <v>88.244100000000003</v>
      </c>
    </row>
    <row r="31" spans="1:16" ht="21.75" thickBot="1" x14ac:dyDescent="0.3">
      <c r="A31" s="34" t="s">
        <v>11</v>
      </c>
      <c r="B31" s="15">
        <f>B29+B30</f>
        <v>145.27000000000001</v>
      </c>
      <c r="C31" s="16">
        <f>C29+C30</f>
        <v>144.86000000000001</v>
      </c>
      <c r="D31" s="16">
        <f>D29+D30</f>
        <v>148.5</v>
      </c>
      <c r="E31" s="17">
        <f>E29+E30</f>
        <v>144.15</v>
      </c>
      <c r="F31" s="18">
        <f>F29+F30</f>
        <v>148.90174999999999</v>
      </c>
      <c r="G31" s="13">
        <f>SUM(G29:G30)</f>
        <v>151.85608500000001</v>
      </c>
      <c r="H31" s="15">
        <f t="shared" ref="H31" si="15">SUM(H29:H30)</f>
        <v>148.48649999999998</v>
      </c>
      <c r="I31" s="49">
        <f>I29+I30</f>
        <v>172.16235699999999</v>
      </c>
      <c r="J31" s="48">
        <v>159.86000000000001</v>
      </c>
      <c r="K31" s="48">
        <f>K29+K30</f>
        <v>170.81235699999999</v>
      </c>
      <c r="L31" s="53" t="e">
        <f t="shared" ref="L31:M31" si="16">SUM(L29:L30)</f>
        <v>#REF!</v>
      </c>
      <c r="M31" s="54" t="e">
        <f t="shared" si="16"/>
        <v>#REF!</v>
      </c>
      <c r="N31" s="48">
        <f>N29+N30</f>
        <v>173.34810699999997</v>
      </c>
      <c r="O31" s="55" t="e">
        <f t="shared" ref="O31" si="17">SUM(O29:O30)</f>
        <v>#REF!</v>
      </c>
      <c r="P31" s="47">
        <f>P29+P30</f>
        <v>173.34810699999997</v>
      </c>
    </row>
    <row r="32" spans="1:16" ht="19.5" thickBot="1" x14ac:dyDescent="0.3">
      <c r="A32" s="8" t="s">
        <v>15</v>
      </c>
      <c r="B32" s="9">
        <v>162.99</v>
      </c>
      <c r="C32" s="10">
        <v>162.99</v>
      </c>
      <c r="D32" s="10">
        <v>162.99</v>
      </c>
      <c r="E32" s="11">
        <v>162.99</v>
      </c>
      <c r="F32" s="12">
        <f>E32*1.025</f>
        <v>167.06475</v>
      </c>
      <c r="G32" s="13">
        <f>F32*1.02</f>
        <v>170.40604500000001</v>
      </c>
      <c r="H32" s="10">
        <f>F32</f>
        <v>167.06475</v>
      </c>
      <c r="I32" s="40">
        <v>189</v>
      </c>
      <c r="J32" s="40">
        <f t="shared" ref="J32:O32" si="18">178.16*1.025</f>
        <v>182.61399999999998</v>
      </c>
      <c r="K32" s="40">
        <v>189</v>
      </c>
      <c r="L32" s="40">
        <f t="shared" si="18"/>
        <v>182.61399999999998</v>
      </c>
      <c r="M32" s="40">
        <f t="shared" si="18"/>
        <v>182.61399999999998</v>
      </c>
      <c r="N32" s="40">
        <v>189</v>
      </c>
      <c r="O32" s="40">
        <f t="shared" si="18"/>
        <v>182.61399999999998</v>
      </c>
      <c r="P32" s="40">
        <v>189</v>
      </c>
    </row>
    <row r="33" spans="1:16" ht="19.5" thickBot="1" x14ac:dyDescent="0.3">
      <c r="A33" s="8" t="s">
        <v>12</v>
      </c>
      <c r="B33" s="9">
        <f>70.5</f>
        <v>70.5</v>
      </c>
      <c r="C33" s="10">
        <f t="shared" ref="C33:E33" si="19">70.5</f>
        <v>70.5</v>
      </c>
      <c r="D33" s="10">
        <f t="shared" si="19"/>
        <v>70.5</v>
      </c>
      <c r="E33" s="11">
        <f t="shared" si="19"/>
        <v>70.5</v>
      </c>
      <c r="F33" s="12">
        <f>E33*1.05</f>
        <v>74.025000000000006</v>
      </c>
      <c r="G33" s="13">
        <f>F33*1.02</f>
        <v>75.505500000000012</v>
      </c>
      <c r="H33" s="10">
        <f>F33</f>
        <v>74.025000000000006</v>
      </c>
      <c r="I33" s="40">
        <f>78.95*1.02*1.035</f>
        <v>83.347515000000001</v>
      </c>
      <c r="J33" s="40">
        <f t="shared" ref="J33:O33" si="20">78.95*1.02</f>
        <v>80.529000000000011</v>
      </c>
      <c r="K33" s="40">
        <f>78.95*1.02*1.035</f>
        <v>83.347515000000001</v>
      </c>
      <c r="L33" s="40">
        <f t="shared" si="20"/>
        <v>80.529000000000011</v>
      </c>
      <c r="M33" s="40">
        <f t="shared" si="20"/>
        <v>80.529000000000011</v>
      </c>
      <c r="N33" s="40">
        <f>78.95*1.02*1.035</f>
        <v>83.347515000000001</v>
      </c>
      <c r="O33" s="40">
        <f t="shared" si="20"/>
        <v>80.529000000000011</v>
      </c>
      <c r="P33" s="40">
        <f>78.95*1.02*1.035</f>
        <v>83.347515000000001</v>
      </c>
    </row>
    <row r="34" spans="1:16" ht="21.75" thickBot="1" x14ac:dyDescent="0.3">
      <c r="A34" s="21" t="s">
        <v>13</v>
      </c>
      <c r="B34" s="22"/>
      <c r="C34" s="23"/>
      <c r="D34" s="23"/>
      <c r="E34" s="24"/>
      <c r="F34" s="25"/>
      <c r="G34" s="13">
        <v>2.5</v>
      </c>
      <c r="H34" s="9">
        <v>2.5</v>
      </c>
      <c r="I34" s="40">
        <v>3</v>
      </c>
      <c r="J34" s="41">
        <v>2.61</v>
      </c>
      <c r="K34" s="41">
        <v>3</v>
      </c>
      <c r="L34" s="56">
        <v>2.5</v>
      </c>
      <c r="M34" s="57">
        <v>2.5</v>
      </c>
      <c r="N34" s="41">
        <v>3</v>
      </c>
      <c r="O34" s="58">
        <v>2.5</v>
      </c>
      <c r="P34" s="44">
        <v>3</v>
      </c>
    </row>
    <row r="35" spans="1:16" ht="19.5" thickBot="1" x14ac:dyDescent="0.3">
      <c r="A35" s="35" t="s">
        <v>14</v>
      </c>
      <c r="B35" s="26">
        <f>B29+B32+B33</f>
        <v>304.47000000000003</v>
      </c>
      <c r="C35" s="27">
        <f>C29+C32+C33</f>
        <v>304.06</v>
      </c>
      <c r="D35" s="27">
        <f>D29+D32+D33</f>
        <v>307.70000000000005</v>
      </c>
      <c r="E35" s="28">
        <f>E29+E32+E33</f>
        <v>303.35000000000002</v>
      </c>
      <c r="F35" s="29">
        <f>F29+F32+F33</f>
        <v>313.84424999999999</v>
      </c>
      <c r="G35" s="30">
        <f>SUM(G29,G32:G34)</f>
        <v>322.59743500000002</v>
      </c>
      <c r="H35" s="26">
        <f t="shared" ref="H35" si="21">SUM(H29,H32:H34)</f>
        <v>315.92899999999997</v>
      </c>
      <c r="I35" s="50">
        <f>SUM(I29+I32+I33+I34)</f>
        <v>359.26577199999997</v>
      </c>
      <c r="J35" s="50">
        <f t="shared" ref="J35:P35" si="22">SUM(J29+J32+J33+J34)</f>
        <v>344.41300000000001</v>
      </c>
      <c r="K35" s="50">
        <f t="shared" si="22"/>
        <v>357.915772</v>
      </c>
      <c r="L35" s="50" t="e">
        <f t="shared" si="22"/>
        <v>#REF!</v>
      </c>
      <c r="M35" s="50" t="e">
        <f t="shared" si="22"/>
        <v>#REF!</v>
      </c>
      <c r="N35" s="50">
        <f t="shared" si="22"/>
        <v>360.45152199999995</v>
      </c>
      <c r="O35" s="50" t="e">
        <f t="shared" si="22"/>
        <v>#REF!</v>
      </c>
      <c r="P35" s="50">
        <f t="shared" si="22"/>
        <v>360.45152199999995</v>
      </c>
    </row>
  </sheetData>
  <mergeCells count="2">
    <mergeCell ref="A1:P1"/>
    <mergeCell ref="A22:P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DACY</dc:creator>
  <cp:lastModifiedBy>Christopher BEHARELLE</cp:lastModifiedBy>
  <cp:lastPrinted>2023-06-26T13:14:50Z</cp:lastPrinted>
  <dcterms:created xsi:type="dcterms:W3CDTF">2020-01-06T17:05:29Z</dcterms:created>
  <dcterms:modified xsi:type="dcterms:W3CDTF">2023-06-26T13:14:54Z</dcterms:modified>
</cp:coreProperties>
</file>