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ssiers\cbeharel\Documents\CSPF\comptabilité\"/>
    </mc:Choice>
  </mc:AlternateContent>
  <xr:revisionPtr revIDLastSave="0" documentId="13_ncr:1_{277A7F2B-269C-4A86-9B92-3F11293C84DD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M32" i="1"/>
  <c r="L32" i="1"/>
  <c r="F32" i="1"/>
  <c r="G32" i="1" s="1"/>
  <c r="E32" i="1"/>
  <c r="D32" i="1"/>
  <c r="C32" i="1"/>
  <c r="B32" i="1"/>
  <c r="O31" i="1"/>
  <c r="M31" i="1"/>
  <c r="L31" i="1"/>
  <c r="F31" i="1"/>
  <c r="G31" i="1" s="1"/>
  <c r="O29" i="1"/>
  <c r="N29" i="1"/>
  <c r="M29" i="1"/>
  <c r="L29" i="1"/>
  <c r="K29" i="1"/>
  <c r="J29" i="1"/>
  <c r="I29" i="1"/>
  <c r="F29" i="1"/>
  <c r="G29" i="1" s="1"/>
  <c r="E28" i="1"/>
  <c r="E34" i="1" s="1"/>
  <c r="D28" i="1"/>
  <c r="D34" i="1" s="1"/>
  <c r="C28" i="1"/>
  <c r="C34" i="1" s="1"/>
  <c r="B28" i="1"/>
  <c r="B34" i="1" s="1"/>
  <c r="F27" i="1"/>
  <c r="N26" i="1"/>
  <c r="M26" i="1"/>
  <c r="L26" i="1"/>
  <c r="K26" i="1"/>
  <c r="J26" i="1"/>
  <c r="I26" i="1"/>
  <c r="H26" i="1"/>
  <c r="F26" i="1"/>
  <c r="G26" i="1" s="1"/>
  <c r="N25" i="1"/>
  <c r="N28" i="1" s="1"/>
  <c r="M25" i="1"/>
  <c r="O25" i="1" s="1"/>
  <c r="L25" i="1"/>
  <c r="L28" i="1" s="1"/>
  <c r="K25" i="1"/>
  <c r="J25" i="1"/>
  <c r="J28" i="1" s="1"/>
  <c r="G25" i="1"/>
  <c r="F25" i="1"/>
  <c r="H25" i="1" s="1"/>
  <c r="H28" i="1" s="1"/>
  <c r="N24" i="1"/>
  <c r="M24" i="1"/>
  <c r="M28" i="1" s="1"/>
  <c r="L24" i="1"/>
  <c r="K24" i="1"/>
  <c r="K28" i="1" s="1"/>
  <c r="J24" i="1"/>
  <c r="I24" i="1"/>
  <c r="I28" i="1" s="1"/>
  <c r="H24" i="1"/>
  <c r="G24" i="1"/>
  <c r="F24" i="1"/>
  <c r="L10" i="1"/>
  <c r="M10" i="1"/>
  <c r="L5" i="1"/>
  <c r="M5" i="1"/>
  <c r="N5" i="1"/>
  <c r="K5" i="1"/>
  <c r="J5" i="1"/>
  <c r="L8" i="1"/>
  <c r="M8" i="1"/>
  <c r="N8" i="1"/>
  <c r="K8" i="1"/>
  <c r="J8" i="1"/>
  <c r="I8" i="1"/>
  <c r="I5" i="1"/>
  <c r="K4" i="1"/>
  <c r="L4" i="1"/>
  <c r="M4" i="1"/>
  <c r="N4" i="1"/>
  <c r="J4" i="1"/>
  <c r="J3" i="1"/>
  <c r="K3" i="1"/>
  <c r="L3" i="1"/>
  <c r="M3" i="1"/>
  <c r="N3" i="1"/>
  <c r="I3" i="1"/>
  <c r="O10" i="1"/>
  <c r="O11" i="1"/>
  <c r="M11" i="1"/>
  <c r="L11" i="1"/>
  <c r="G28" i="1" l="1"/>
  <c r="I34" i="1"/>
  <c r="I30" i="1"/>
  <c r="K34" i="1"/>
  <c r="K30" i="1"/>
  <c r="M34" i="1"/>
  <c r="M30" i="1"/>
  <c r="J34" i="1"/>
  <c r="J30" i="1"/>
  <c r="L34" i="1"/>
  <c r="L30" i="1"/>
  <c r="N34" i="1"/>
  <c r="N30" i="1"/>
  <c r="O24" i="1"/>
  <c r="O28" i="1" s="1"/>
  <c r="F28" i="1"/>
  <c r="H29" i="1"/>
  <c r="H30" i="1" s="1"/>
  <c r="B30" i="1"/>
  <c r="D30" i="1"/>
  <c r="H31" i="1"/>
  <c r="H32" i="1"/>
  <c r="H34" i="1" s="1"/>
  <c r="C30" i="1"/>
  <c r="E30" i="1"/>
  <c r="J7" i="1"/>
  <c r="J9" i="1" s="1"/>
  <c r="O8" i="1"/>
  <c r="O34" i="1" l="1"/>
  <c r="O30" i="1"/>
  <c r="F34" i="1"/>
  <c r="F30" i="1"/>
  <c r="G34" i="1"/>
  <c r="G30" i="1"/>
  <c r="J13" i="1"/>
  <c r="N7" i="1"/>
  <c r="K7" i="1"/>
  <c r="I7" i="1"/>
  <c r="N9" i="1" l="1"/>
  <c r="N13" i="1"/>
  <c r="K9" i="1"/>
  <c r="K13" i="1"/>
  <c r="I9" i="1"/>
  <c r="I13" i="1"/>
  <c r="O4" i="1"/>
  <c r="O3" i="1"/>
  <c r="L7" i="1"/>
  <c r="L13" i="1" s="1"/>
  <c r="O7" i="1" l="1"/>
  <c r="O13" i="1" s="1"/>
  <c r="L9" i="1"/>
  <c r="M7" i="1"/>
  <c r="M13" i="1" s="1"/>
  <c r="H3" i="1"/>
  <c r="H5" i="1"/>
  <c r="O9" i="1" l="1"/>
  <c r="M9" i="1"/>
  <c r="E11" i="1"/>
  <c r="F11" i="1" s="1"/>
  <c r="H11" i="1" s="1"/>
  <c r="D11" i="1"/>
  <c r="C11" i="1"/>
  <c r="B11" i="1"/>
  <c r="F10" i="1"/>
  <c r="H10" i="1" s="1"/>
  <c r="F8" i="1"/>
  <c r="H8" i="1" s="1"/>
  <c r="E7" i="1"/>
  <c r="D7" i="1"/>
  <c r="D13" i="1" s="1"/>
  <c r="C7" i="1"/>
  <c r="B7" i="1"/>
  <c r="B13" i="1" s="1"/>
  <c r="F6" i="1"/>
  <c r="F5" i="1"/>
  <c r="G5" i="1" s="1"/>
  <c r="F4" i="1"/>
  <c r="H4" i="1" s="1"/>
  <c r="H7" i="1" s="1"/>
  <c r="F3" i="1"/>
  <c r="G8" i="1" l="1"/>
  <c r="G10" i="1"/>
  <c r="F7" i="1"/>
  <c r="F13" i="1" s="1"/>
  <c r="G4" i="1"/>
  <c r="G3" i="1"/>
  <c r="H13" i="1"/>
  <c r="H9" i="1"/>
  <c r="G11" i="1"/>
  <c r="C13" i="1"/>
  <c r="C9" i="1"/>
  <c r="E13" i="1"/>
  <c r="E9" i="1"/>
  <c r="B9" i="1"/>
  <c r="D9" i="1"/>
  <c r="G7" i="1" l="1"/>
  <c r="G9" i="1" s="1"/>
  <c r="F9" i="1"/>
  <c r="G13" i="1"/>
</calcChain>
</file>

<file path=xl/sharedStrings.xml><?xml version="1.0" encoding="utf-8"?>
<sst xmlns="http://schemas.openxmlformats.org/spreadsheetml/2006/main" count="44" uniqueCount="22">
  <si>
    <t>6EME</t>
  </si>
  <si>
    <t>4EME</t>
  </si>
  <si>
    <t>3EME</t>
  </si>
  <si>
    <t>Contribution familiale</t>
  </si>
  <si>
    <t>Cotisations</t>
  </si>
  <si>
    <t>Frais pédagogiques</t>
  </si>
  <si>
    <t>APEL</t>
  </si>
  <si>
    <t>EXTERNE</t>
  </si>
  <si>
    <t>Repas</t>
  </si>
  <si>
    <t>DEMI PENSION</t>
  </si>
  <si>
    <t>Hébergement</t>
  </si>
  <si>
    <t>Participation Sorties internat</t>
  </si>
  <si>
    <t>INTERNE</t>
  </si>
  <si>
    <t>Repas Pension Complète</t>
  </si>
  <si>
    <t>3ème Prépa Métiers</t>
  </si>
  <si>
    <t>Secondes</t>
  </si>
  <si>
    <t>Premières</t>
  </si>
  <si>
    <t>Terminales</t>
  </si>
  <si>
    <t>TARIF MENSUEL LYCEE PROFESSIONNEL SAINTE MARIE FRUGES 2023-2024</t>
  </si>
  <si>
    <t>voir ci-dessous*</t>
  </si>
  <si>
    <t xml:space="preserve">*La participation aux sorties le mercredi dans le cadre de l'internat est facultative. </t>
  </si>
  <si>
    <t>Une inscription et une tarification vous seront communiquées dès qu'une sortie sera programmée.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</si>
</sst>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5" xfId="0" applyFont="1" applyFill="1" applyBorder="1"/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2" fontId="3" fillId="0" borderId="4" xfId="0" applyNumberFormat="1" applyFont="1" applyFill="1" applyBorder="1"/>
    <xf numFmtId="2" fontId="3" fillId="0" borderId="5" xfId="0" applyNumberFormat="1" applyFont="1" applyFill="1" applyBorder="1"/>
    <xf numFmtId="2" fontId="6" fillId="0" borderId="6" xfId="0" applyNumberFormat="1" applyFont="1" applyFill="1" applyBorder="1"/>
    <xf numFmtId="2" fontId="6" fillId="0" borderId="5" xfId="0" applyNumberFormat="1" applyFont="1" applyFill="1" applyBorder="1"/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2" fontId="3" fillId="2" borderId="4" xfId="0" applyNumberFormat="1" applyFont="1" applyFill="1" applyBorder="1"/>
    <xf numFmtId="2" fontId="3" fillId="2" borderId="5" xfId="0" applyNumberFormat="1" applyFont="1" applyFill="1" applyBorder="1"/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1" xfId="0" applyFont="1" applyFill="1" applyBorder="1"/>
    <xf numFmtId="2" fontId="3" fillId="0" borderId="12" xfId="0" applyNumberFormat="1" applyFont="1" applyFill="1" applyBorder="1"/>
    <xf numFmtId="2" fontId="3" fillId="0" borderId="13" xfId="0" applyNumberFormat="1" applyFont="1" applyFill="1" applyBorder="1"/>
    <xf numFmtId="2" fontId="3" fillId="0" borderId="14" xfId="0" applyNumberFormat="1" applyFont="1" applyFill="1" applyBorder="1"/>
    <xf numFmtId="2" fontId="3" fillId="0" borderId="11" xfId="0" applyNumberFormat="1" applyFont="1" applyFill="1" applyBorder="1"/>
    <xf numFmtId="2" fontId="3" fillId="2" borderId="16" xfId="0" applyNumberFormat="1" applyFont="1" applyFill="1" applyBorder="1"/>
    <xf numFmtId="2" fontId="3" fillId="2" borderId="17" xfId="0" applyNumberFormat="1" applyFont="1" applyFill="1" applyBorder="1"/>
    <xf numFmtId="2" fontId="3" fillId="2" borderId="18" xfId="0" applyNumberFormat="1" applyFont="1" applyFill="1" applyBorder="1"/>
    <xf numFmtId="2" fontId="3" fillId="2" borderId="15" xfId="0" applyNumberFormat="1" applyFont="1" applyFill="1" applyBorder="1"/>
    <xf numFmtId="2" fontId="6" fillId="0" borderId="16" xfId="0" applyNumberFormat="1" applyFont="1" applyFill="1" applyBorder="1"/>
    <xf numFmtId="0" fontId="3" fillId="0" borderId="0" xfId="0" applyFont="1"/>
    <xf numFmtId="0" fontId="6" fillId="0" borderId="0" xfId="0" applyFont="1" applyFill="1"/>
    <xf numFmtId="0" fontId="3" fillId="0" borderId="0" xfId="0" applyFont="1" applyFill="1"/>
    <xf numFmtId="0" fontId="5" fillId="2" borderId="5" xfId="0" applyFont="1" applyFill="1" applyBorder="1"/>
    <xf numFmtId="0" fontId="5" fillId="2" borderId="15" xfId="0" applyFont="1" applyFill="1" applyBorder="1"/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6" fillId="0" borderId="8" xfId="0" applyNumberFormat="1" applyFont="1" applyFill="1" applyBorder="1"/>
    <xf numFmtId="164" fontId="6" fillId="0" borderId="3" xfId="0" applyNumberFormat="1" applyFont="1" applyFill="1" applyBorder="1"/>
    <xf numFmtId="164" fontId="8" fillId="2" borderId="22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165" fontId="8" fillId="2" borderId="2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/>
    <xf numFmtId="164" fontId="5" fillId="2" borderId="6" xfId="0" applyNumberFormat="1" applyFont="1" applyFill="1" applyBorder="1"/>
    <xf numFmtId="164" fontId="4" fillId="0" borderId="10" xfId="0" applyNumberFormat="1" applyFont="1" applyFill="1" applyBorder="1"/>
    <xf numFmtId="164" fontId="6" fillId="0" borderId="10" xfId="0" applyNumberFormat="1" applyFont="1" applyFill="1" applyBorder="1"/>
    <xf numFmtId="164" fontId="7" fillId="0" borderId="24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0" fillId="0" borderId="0" xfId="0" applyFont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selection activeCell="N13" sqref="A1:O13"/>
    </sheetView>
  </sheetViews>
  <sheetFormatPr baseColWidth="10" defaultRowHeight="15.75" x14ac:dyDescent="0.25"/>
  <cols>
    <col min="1" max="1" width="27.140625" style="31" customWidth="1"/>
    <col min="2" max="4" width="11.42578125" style="31" hidden="1" customWidth="1"/>
    <col min="5" max="5" width="14.7109375" style="31" hidden="1" customWidth="1"/>
    <col min="6" max="6" width="18.5703125" style="31" hidden="1" customWidth="1"/>
    <col min="7" max="7" width="0.140625" style="32" hidden="1" customWidth="1"/>
    <col min="8" max="8" width="0.140625" style="33" hidden="1" customWidth="1"/>
    <col min="9" max="9" width="16.85546875" style="33" customWidth="1"/>
    <col min="10" max="10" width="16.42578125" style="32" customWidth="1"/>
    <col min="11" max="11" width="15.85546875" style="33" customWidth="1"/>
    <col min="12" max="12" width="0.140625" style="32" hidden="1" customWidth="1"/>
    <col min="13" max="13" width="0.42578125" style="33" hidden="1" customWidth="1"/>
    <col min="14" max="14" width="14.5703125" style="33" customWidth="1"/>
    <col min="15" max="15" width="7.5703125" style="32" hidden="1" customWidth="1"/>
  </cols>
  <sheetData>
    <row r="1" spans="1:20" ht="32.25" customHeight="1" thickBot="1" x14ac:dyDescent="0.3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20" s="6" customFormat="1" ht="19.5" thickBot="1" x14ac:dyDescent="0.35">
      <c r="A2" s="1"/>
      <c r="B2" s="1">
        <v>6</v>
      </c>
      <c r="C2" s="2">
        <v>5</v>
      </c>
      <c r="D2" s="2">
        <v>4</v>
      </c>
      <c r="E2" s="3">
        <v>3</v>
      </c>
      <c r="F2" s="1">
        <v>6</v>
      </c>
      <c r="G2" s="4" t="s">
        <v>0</v>
      </c>
      <c r="H2" s="5">
        <v>5</v>
      </c>
      <c r="I2" s="51" t="s">
        <v>14</v>
      </c>
      <c r="J2" s="36" t="s">
        <v>15</v>
      </c>
      <c r="K2" s="36" t="s">
        <v>16</v>
      </c>
      <c r="L2" s="37" t="s">
        <v>1</v>
      </c>
      <c r="M2" s="38">
        <v>3</v>
      </c>
      <c r="N2" s="36" t="s">
        <v>17</v>
      </c>
      <c r="O2" s="37" t="s">
        <v>2</v>
      </c>
      <c r="Q2" s="7"/>
      <c r="R2" s="7"/>
      <c r="S2" s="7"/>
      <c r="T2" s="7"/>
    </row>
    <row r="3" spans="1:20" ht="19.5" thickBot="1" x14ac:dyDescent="0.3">
      <c r="A3" s="8" t="s">
        <v>3</v>
      </c>
      <c r="B3" s="9">
        <v>45.32</v>
      </c>
      <c r="C3" s="10">
        <v>45.32</v>
      </c>
      <c r="D3" s="10">
        <v>47.51</v>
      </c>
      <c r="E3" s="11">
        <v>47.51</v>
      </c>
      <c r="F3" s="12">
        <f>+B3*1.025</f>
        <v>46.452999999999996</v>
      </c>
      <c r="G3" s="13">
        <f>F3*1.02</f>
        <v>47.382059999999996</v>
      </c>
      <c r="H3" s="10">
        <f>+C3*1.025</f>
        <v>46.452999999999996</v>
      </c>
      <c r="I3" s="39">
        <f>60.02*1.035</f>
        <v>62.120699999999999</v>
      </c>
      <c r="J3" s="39">
        <f t="shared" ref="J3:N3" si="0">60.02*1.035</f>
        <v>62.120699999999999</v>
      </c>
      <c r="K3" s="39">
        <f t="shared" si="0"/>
        <v>62.120699999999999</v>
      </c>
      <c r="L3" s="39">
        <f t="shared" si="0"/>
        <v>62.120699999999999</v>
      </c>
      <c r="M3" s="39">
        <f t="shared" si="0"/>
        <v>62.120699999999999</v>
      </c>
      <c r="N3" s="39">
        <f t="shared" si="0"/>
        <v>62.120699999999999</v>
      </c>
      <c r="O3" s="42">
        <f>M3*1.02</f>
        <v>63.363114000000003</v>
      </c>
      <c r="Q3" s="7"/>
      <c r="R3" s="7"/>
      <c r="S3" s="7"/>
      <c r="T3" s="7"/>
    </row>
    <row r="4" spans="1:20" ht="19.5" thickBot="1" x14ac:dyDescent="0.3">
      <c r="A4" s="8" t="s">
        <v>4</v>
      </c>
      <c r="B4" s="9">
        <v>6.87</v>
      </c>
      <c r="C4" s="10">
        <v>6.87</v>
      </c>
      <c r="D4" s="10">
        <v>6.87</v>
      </c>
      <c r="E4" s="11">
        <v>6.87</v>
      </c>
      <c r="F4" s="12">
        <f>+E4*1.025</f>
        <v>7.0417499999999995</v>
      </c>
      <c r="G4" s="13">
        <f>F4*1.02</f>
        <v>7.1825849999999996</v>
      </c>
      <c r="H4" s="12">
        <f>+F4</f>
        <v>7.0417499999999995</v>
      </c>
      <c r="I4" s="39">
        <v>7.93</v>
      </c>
      <c r="J4" s="40">
        <f>8.71*1.035</f>
        <v>9.0148500000000009</v>
      </c>
      <c r="K4" s="40">
        <f t="shared" ref="K4:N4" si="1">8.71*1.035</f>
        <v>9.0148500000000009</v>
      </c>
      <c r="L4" s="40">
        <f t="shared" si="1"/>
        <v>9.0148500000000009</v>
      </c>
      <c r="M4" s="40">
        <f t="shared" si="1"/>
        <v>9.0148500000000009</v>
      </c>
      <c r="N4" s="40">
        <f t="shared" si="1"/>
        <v>9.0148500000000009</v>
      </c>
      <c r="O4" s="41">
        <f t="shared" ref="O4" si="2">M4*1.02</f>
        <v>9.1951470000000004</v>
      </c>
      <c r="Q4" s="7"/>
      <c r="R4" s="7"/>
      <c r="S4" s="7"/>
      <c r="T4" s="7"/>
    </row>
    <row r="5" spans="1:20" ht="19.5" thickBot="1" x14ac:dyDescent="0.3">
      <c r="A5" s="8" t="s">
        <v>5</v>
      </c>
      <c r="B5" s="9">
        <v>16.149999999999999</v>
      </c>
      <c r="C5" s="10">
        <v>16.98</v>
      </c>
      <c r="D5" s="10">
        <v>18.43</v>
      </c>
      <c r="E5" s="11">
        <v>14.08</v>
      </c>
      <c r="F5" s="12">
        <f>+B5*1.025</f>
        <v>16.553749999999997</v>
      </c>
      <c r="G5" s="13">
        <f>F5*1.02</f>
        <v>16.884824999999999</v>
      </c>
      <c r="H5" s="10">
        <f>+C5*1.025</f>
        <v>17.404499999999999</v>
      </c>
      <c r="I5" s="39">
        <f>14.41*1.035</f>
        <v>14.914349999999999</v>
      </c>
      <c r="J5" s="40">
        <f>28.23*1.035</f>
        <v>29.218049999999998</v>
      </c>
      <c r="K5" s="40">
        <f>28.06*1.035</f>
        <v>29.042099999999998</v>
      </c>
      <c r="L5" s="40">
        <f t="shared" ref="L5:N5" si="3">28.06*1.035</f>
        <v>29.042099999999998</v>
      </c>
      <c r="M5" s="40">
        <f t="shared" si="3"/>
        <v>29.042099999999998</v>
      </c>
      <c r="N5" s="40">
        <f t="shared" si="3"/>
        <v>29.042099999999998</v>
      </c>
      <c r="O5" s="40">
        <v>18.5</v>
      </c>
      <c r="Q5" s="7"/>
      <c r="R5" s="7"/>
      <c r="S5" s="7"/>
      <c r="T5" s="7"/>
    </row>
    <row r="6" spans="1:20" ht="19.5" thickBot="1" x14ac:dyDescent="0.3">
      <c r="A6" s="8" t="s">
        <v>6</v>
      </c>
      <c r="B6" s="9">
        <v>1.4</v>
      </c>
      <c r="C6" s="10">
        <v>1.4</v>
      </c>
      <c r="D6" s="10">
        <v>1.4</v>
      </c>
      <c r="E6" s="11">
        <v>1.4</v>
      </c>
      <c r="F6" s="12">
        <f>+E6*1.025</f>
        <v>1.4349999999999998</v>
      </c>
      <c r="G6" s="14">
        <v>1.44</v>
      </c>
      <c r="H6" s="12">
        <v>1.44</v>
      </c>
      <c r="I6" s="39">
        <v>1.6</v>
      </c>
      <c r="J6" s="39">
        <v>1.6</v>
      </c>
      <c r="K6" s="39">
        <v>1.6</v>
      </c>
      <c r="L6" s="39">
        <v>1.6</v>
      </c>
      <c r="M6" s="39">
        <v>1.6</v>
      </c>
      <c r="N6" s="39">
        <v>1.6</v>
      </c>
      <c r="O6" s="41">
        <v>1.44</v>
      </c>
      <c r="Q6" s="7"/>
      <c r="R6" s="7"/>
      <c r="S6" s="7"/>
      <c r="T6" s="7"/>
    </row>
    <row r="7" spans="1:20" ht="19.5" thickBot="1" x14ac:dyDescent="0.3">
      <c r="A7" s="34" t="s">
        <v>7</v>
      </c>
      <c r="B7" s="15">
        <f>SUM(B3:B6)</f>
        <v>69.740000000000009</v>
      </c>
      <c r="C7" s="16">
        <f>SUM(C3:C6)</f>
        <v>70.570000000000007</v>
      </c>
      <c r="D7" s="16">
        <f>SUM(D3:D6)</f>
        <v>74.210000000000008</v>
      </c>
      <c r="E7" s="17">
        <f>SUM(E3:E6)</f>
        <v>69.86</v>
      </c>
      <c r="F7" s="18">
        <f>+SUM(F3:F6)</f>
        <v>71.483499999999992</v>
      </c>
      <c r="G7" s="13">
        <f t="shared" ref="G7:O7" si="4">SUM(G3:G6)</f>
        <v>72.889469999999989</v>
      </c>
      <c r="H7" s="15">
        <f t="shared" si="4"/>
        <v>72.339249999999993</v>
      </c>
      <c r="I7" s="44">
        <f t="shared" si="4"/>
        <v>86.565049999999999</v>
      </c>
      <c r="J7" s="43">
        <f t="shared" si="4"/>
        <v>101.95359999999999</v>
      </c>
      <c r="K7" s="43">
        <f t="shared" si="4"/>
        <v>101.77764999999999</v>
      </c>
      <c r="L7" s="46">
        <f t="shared" si="4"/>
        <v>101.77764999999999</v>
      </c>
      <c r="M7" s="47">
        <f t="shared" si="4"/>
        <v>101.77764999999999</v>
      </c>
      <c r="N7" s="43">
        <f t="shared" si="4"/>
        <v>101.77764999999999</v>
      </c>
      <c r="O7" s="48">
        <f t="shared" si="4"/>
        <v>92.498260999999999</v>
      </c>
      <c r="Q7" s="19"/>
      <c r="R7" s="19"/>
      <c r="S7" s="19"/>
      <c r="T7" s="19"/>
    </row>
    <row r="8" spans="1:20" ht="19.5" thickBot="1" x14ac:dyDescent="0.3">
      <c r="A8" s="8" t="s">
        <v>8</v>
      </c>
      <c r="B8" s="9">
        <v>74.290000000000006</v>
      </c>
      <c r="C8" s="10">
        <v>74.290000000000006</v>
      </c>
      <c r="D8" s="10">
        <v>74.290000000000006</v>
      </c>
      <c r="E8" s="11">
        <v>74.290000000000006</v>
      </c>
      <c r="F8" s="12">
        <f>E8*1.025</f>
        <v>76.14725</v>
      </c>
      <c r="G8" s="13">
        <f>F8*1.02</f>
        <v>77.670195000000007</v>
      </c>
      <c r="H8" s="10">
        <f>F8</f>
        <v>76.14725</v>
      </c>
      <c r="I8" s="39">
        <f>85.26*1.035</f>
        <v>88.244100000000003</v>
      </c>
      <c r="J8" s="39">
        <f>82.08*1.035</f>
        <v>84.952799999999996</v>
      </c>
      <c r="K8" s="39">
        <f>81.5*1.035</f>
        <v>84.352499999999992</v>
      </c>
      <c r="L8" s="39">
        <f t="shared" ref="L8:N8" si="5">81.5*1.035</f>
        <v>84.352499999999992</v>
      </c>
      <c r="M8" s="39">
        <f t="shared" si="5"/>
        <v>84.352499999999992</v>
      </c>
      <c r="N8" s="39">
        <f t="shared" si="5"/>
        <v>84.352499999999992</v>
      </c>
      <c r="O8" s="39">
        <f t="shared" ref="O8" si="6">81.2*1.05</f>
        <v>85.26</v>
      </c>
      <c r="Q8" s="7"/>
      <c r="R8" s="7"/>
      <c r="S8" s="7"/>
      <c r="T8" s="7"/>
    </row>
    <row r="9" spans="1:20" ht="19.5" thickBot="1" x14ac:dyDescent="0.3">
      <c r="A9" s="34" t="s">
        <v>9</v>
      </c>
      <c r="B9" s="15">
        <f>B7+B8</f>
        <v>144.03000000000003</v>
      </c>
      <c r="C9" s="16">
        <f>C7+C8</f>
        <v>144.86000000000001</v>
      </c>
      <c r="D9" s="16">
        <f>D7+D8</f>
        <v>148.5</v>
      </c>
      <c r="E9" s="17">
        <f>E7+E8</f>
        <v>144.15</v>
      </c>
      <c r="F9" s="18">
        <f>F7+F8</f>
        <v>147.63074999999998</v>
      </c>
      <c r="G9" s="13">
        <f>SUM(G7:G8)</f>
        <v>150.559665</v>
      </c>
      <c r="H9" s="15">
        <f t="shared" ref="H9" si="7">SUM(H7:H8)</f>
        <v>148.48649999999998</v>
      </c>
      <c r="I9" s="44">
        <f>I7+I8</f>
        <v>174.80914999999999</v>
      </c>
      <c r="J9" s="43">
        <f>SUM(J7:J8)</f>
        <v>186.90639999999999</v>
      </c>
      <c r="K9" s="43">
        <f>K7+K8</f>
        <v>186.13014999999999</v>
      </c>
      <c r="L9" s="46">
        <f t="shared" ref="L9:M9" si="8">SUM(L7:L8)</f>
        <v>186.13014999999999</v>
      </c>
      <c r="M9" s="47">
        <f t="shared" si="8"/>
        <v>186.13014999999999</v>
      </c>
      <c r="N9" s="43">
        <f>N7+N8</f>
        <v>186.13014999999999</v>
      </c>
      <c r="O9" s="48">
        <f t="shared" ref="O9" si="9">SUM(O7:O8)</f>
        <v>177.758261</v>
      </c>
      <c r="Q9" s="20"/>
      <c r="R9" s="20"/>
      <c r="S9" s="20"/>
      <c r="T9" s="20"/>
    </row>
    <row r="10" spans="1:20" ht="19.5" thickBot="1" x14ac:dyDescent="0.3">
      <c r="A10" s="8" t="s">
        <v>13</v>
      </c>
      <c r="B10" s="9">
        <v>162.99</v>
      </c>
      <c r="C10" s="10">
        <v>162.99</v>
      </c>
      <c r="D10" s="10">
        <v>162.99</v>
      </c>
      <c r="E10" s="11">
        <v>162.99</v>
      </c>
      <c r="F10" s="12">
        <f>E10*1.025</f>
        <v>167.06475</v>
      </c>
      <c r="G10" s="13">
        <f>F10*1.02</f>
        <v>170.40604500000001</v>
      </c>
      <c r="H10" s="10">
        <f>F10</f>
        <v>167.06475</v>
      </c>
      <c r="I10" s="39">
        <v>183</v>
      </c>
      <c r="J10" s="39">
        <v>206.67</v>
      </c>
      <c r="K10" s="39">
        <v>203.84</v>
      </c>
      <c r="L10" s="39">
        <f t="shared" ref="L10:N10" si="10">217.52*1.035</f>
        <v>225.13319999999999</v>
      </c>
      <c r="M10" s="39">
        <f t="shared" si="10"/>
        <v>225.13319999999999</v>
      </c>
      <c r="N10" s="39">
        <v>203.84</v>
      </c>
      <c r="O10" s="39">
        <f t="shared" ref="O10" si="11">178.16*1.025</f>
        <v>182.61399999999998</v>
      </c>
      <c r="Q10" s="7"/>
      <c r="R10" s="7"/>
      <c r="S10" s="7"/>
      <c r="T10" s="7"/>
    </row>
    <row r="11" spans="1:20" ht="19.5" thickBot="1" x14ac:dyDescent="0.3">
      <c r="A11" s="8" t="s">
        <v>10</v>
      </c>
      <c r="B11" s="9">
        <f>70.5</f>
        <v>70.5</v>
      </c>
      <c r="C11" s="10">
        <f t="shared" ref="C11:E11" si="12">70.5</f>
        <v>70.5</v>
      </c>
      <c r="D11" s="10">
        <f t="shared" si="12"/>
        <v>70.5</v>
      </c>
      <c r="E11" s="11">
        <f t="shared" si="12"/>
        <v>70.5</v>
      </c>
      <c r="F11" s="12">
        <f>E11*1.05</f>
        <v>74.025000000000006</v>
      </c>
      <c r="G11" s="13">
        <f>F11*1.02</f>
        <v>75.505500000000012</v>
      </c>
      <c r="H11" s="10">
        <f>F11</f>
        <v>74.025000000000006</v>
      </c>
      <c r="I11" s="39">
        <v>93.35</v>
      </c>
      <c r="J11" s="50">
        <v>103</v>
      </c>
      <c r="K11" s="50">
        <v>103</v>
      </c>
      <c r="L11" s="50">
        <f t="shared" ref="L11:O11" si="13">78.95*1.02</f>
        <v>80.529000000000011</v>
      </c>
      <c r="M11" s="50">
        <f t="shared" si="13"/>
        <v>80.529000000000011</v>
      </c>
      <c r="N11" s="50">
        <v>103</v>
      </c>
      <c r="O11" s="39">
        <f t="shared" si="13"/>
        <v>80.529000000000011</v>
      </c>
      <c r="Q11" s="7"/>
      <c r="R11" s="7"/>
      <c r="S11" s="7"/>
      <c r="T11" s="7"/>
    </row>
    <row r="12" spans="1:20" ht="19.5" thickBot="1" x14ac:dyDescent="0.3">
      <c r="A12" s="21" t="s">
        <v>11</v>
      </c>
      <c r="B12" s="22"/>
      <c r="C12" s="23"/>
      <c r="D12" s="23"/>
      <c r="E12" s="24"/>
      <c r="F12" s="25"/>
      <c r="G12" s="13">
        <v>2.5</v>
      </c>
      <c r="H12" s="9">
        <v>2.5</v>
      </c>
      <c r="I12" s="39">
        <v>3</v>
      </c>
      <c r="J12" s="56" t="s">
        <v>19</v>
      </c>
      <c r="K12" s="57"/>
      <c r="L12" s="57"/>
      <c r="M12" s="57"/>
      <c r="N12" s="58"/>
      <c r="O12" s="49">
        <v>2.5</v>
      </c>
      <c r="Q12" s="7"/>
      <c r="R12" s="7"/>
      <c r="S12" s="7"/>
      <c r="T12" s="7"/>
    </row>
    <row r="13" spans="1:20" ht="19.5" thickBot="1" x14ac:dyDescent="0.3">
      <c r="A13" s="35" t="s">
        <v>12</v>
      </c>
      <c r="B13" s="26">
        <f>B7+B10+B11</f>
        <v>303.23</v>
      </c>
      <c r="C13" s="27">
        <f>C7+C10+C11</f>
        <v>304.06</v>
      </c>
      <c r="D13" s="27">
        <f>D7+D10+D11</f>
        <v>307.70000000000005</v>
      </c>
      <c r="E13" s="28">
        <f>E7+E10+E11</f>
        <v>303.35000000000002</v>
      </c>
      <c r="F13" s="29">
        <f>F7+F10+F11</f>
        <v>312.57325000000003</v>
      </c>
      <c r="G13" s="30">
        <f>SUM(G7,G10:G12)</f>
        <v>321.30101500000001</v>
      </c>
      <c r="H13" s="26">
        <f t="shared" ref="H13" si="14">SUM(H7,H10:H12)</f>
        <v>315.92899999999997</v>
      </c>
      <c r="I13" s="45">
        <f>SUM(I7+I10+I11+I12)</f>
        <v>365.91504999999995</v>
      </c>
      <c r="J13" s="45">
        <f>SUM(J10:J11)+J7</f>
        <v>411.62359999999995</v>
      </c>
      <c r="K13" s="45">
        <f t="shared" ref="K13:O13" si="15">SUM(K7+K10+K11+K12)</f>
        <v>408.61765000000003</v>
      </c>
      <c r="L13" s="45">
        <f t="shared" si="15"/>
        <v>407.43984999999998</v>
      </c>
      <c r="M13" s="45">
        <f t="shared" si="15"/>
        <v>407.43984999999998</v>
      </c>
      <c r="N13" s="45">
        <f t="shared" si="15"/>
        <v>408.61765000000003</v>
      </c>
      <c r="O13" s="45">
        <f t="shared" si="15"/>
        <v>358.14126099999999</v>
      </c>
      <c r="Q13" s="20"/>
      <c r="R13" s="20"/>
      <c r="S13" s="20"/>
      <c r="T13" s="20"/>
    </row>
    <row r="15" spans="1:20" x14ac:dyDescent="0.25">
      <c r="A15" s="52" t="s">
        <v>20</v>
      </c>
    </row>
    <row r="16" spans="1:20" x14ac:dyDescent="0.25">
      <c r="A16" s="52" t="s">
        <v>21</v>
      </c>
    </row>
    <row r="21" spans="1:15" ht="16.5" thickBot="1" x14ac:dyDescent="0.3"/>
    <row r="22" spans="1:15" ht="19.5" thickBot="1" x14ac:dyDescent="0.35">
      <c r="A22" s="53" t="s">
        <v>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19.5" thickBot="1" x14ac:dyDescent="0.35">
      <c r="A23" s="1"/>
      <c r="B23" s="1">
        <v>6</v>
      </c>
      <c r="C23" s="2">
        <v>5</v>
      </c>
      <c r="D23" s="2">
        <v>4</v>
      </c>
      <c r="E23" s="3">
        <v>3</v>
      </c>
      <c r="F23" s="1">
        <v>6</v>
      </c>
      <c r="G23" s="4" t="s">
        <v>0</v>
      </c>
      <c r="H23" s="5">
        <v>5</v>
      </c>
      <c r="I23" s="51" t="s">
        <v>14</v>
      </c>
      <c r="J23" s="36" t="s">
        <v>15</v>
      </c>
      <c r="K23" s="36" t="s">
        <v>16</v>
      </c>
      <c r="L23" s="37" t="s">
        <v>1</v>
      </c>
      <c r="M23" s="38">
        <v>3</v>
      </c>
      <c r="N23" s="36" t="s">
        <v>17</v>
      </c>
      <c r="O23" s="37" t="s">
        <v>2</v>
      </c>
    </row>
    <row r="24" spans="1:15" ht="19.5" thickBot="1" x14ac:dyDescent="0.3">
      <c r="A24" s="8" t="s">
        <v>3</v>
      </c>
      <c r="B24" s="9">
        <v>45.32</v>
      </c>
      <c r="C24" s="10">
        <v>45.32</v>
      </c>
      <c r="D24" s="10">
        <v>47.51</v>
      </c>
      <c r="E24" s="11">
        <v>47.51</v>
      </c>
      <c r="F24" s="12">
        <f>+B24*1.025</f>
        <v>46.452999999999996</v>
      </c>
      <c r="G24" s="13">
        <f>F24*1.02</f>
        <v>47.382059999999996</v>
      </c>
      <c r="H24" s="10">
        <f>+C24*1.025</f>
        <v>46.452999999999996</v>
      </c>
      <c r="I24" s="39">
        <f>60.02*1.035</f>
        <v>62.120699999999999</v>
      </c>
      <c r="J24" s="39">
        <f t="shared" ref="J24:N24" si="16">60.02*1.035</f>
        <v>62.120699999999999</v>
      </c>
      <c r="K24" s="39">
        <f t="shared" si="16"/>
        <v>62.120699999999999</v>
      </c>
      <c r="L24" s="39">
        <f t="shared" si="16"/>
        <v>62.120699999999999</v>
      </c>
      <c r="M24" s="39">
        <f t="shared" si="16"/>
        <v>62.120699999999999</v>
      </c>
      <c r="N24" s="39">
        <f t="shared" si="16"/>
        <v>62.120699999999999</v>
      </c>
      <c r="O24" s="42">
        <f>M24*1.02</f>
        <v>63.363114000000003</v>
      </c>
    </row>
    <row r="25" spans="1:15" ht="19.5" thickBot="1" x14ac:dyDescent="0.3">
      <c r="A25" s="8" t="s">
        <v>4</v>
      </c>
      <c r="B25" s="9">
        <v>6.87</v>
      </c>
      <c r="C25" s="10">
        <v>6.87</v>
      </c>
      <c r="D25" s="10">
        <v>6.87</v>
      </c>
      <c r="E25" s="11">
        <v>6.87</v>
      </c>
      <c r="F25" s="12">
        <f>+E25*1.025</f>
        <v>7.0417499999999995</v>
      </c>
      <c r="G25" s="13">
        <f>F25*1.02</f>
        <v>7.1825849999999996</v>
      </c>
      <c r="H25" s="12">
        <f>+F25</f>
        <v>7.0417499999999995</v>
      </c>
      <c r="I25" s="39">
        <v>7.93</v>
      </c>
      <c r="J25" s="40">
        <f>8.71*1.035</f>
        <v>9.0148500000000009</v>
      </c>
      <c r="K25" s="40">
        <f t="shared" ref="K25:N25" si="17">8.71*1.035</f>
        <v>9.0148500000000009</v>
      </c>
      <c r="L25" s="40">
        <f t="shared" si="17"/>
        <v>9.0148500000000009</v>
      </c>
      <c r="M25" s="40">
        <f t="shared" si="17"/>
        <v>9.0148500000000009</v>
      </c>
      <c r="N25" s="40">
        <f t="shared" si="17"/>
        <v>9.0148500000000009</v>
      </c>
      <c r="O25" s="41">
        <f t="shared" ref="O25" si="18">M25*1.02</f>
        <v>9.1951470000000004</v>
      </c>
    </row>
    <row r="26" spans="1:15" ht="19.5" thickBot="1" x14ac:dyDescent="0.3">
      <c r="A26" s="8" t="s">
        <v>5</v>
      </c>
      <c r="B26" s="9">
        <v>16.149999999999999</v>
      </c>
      <c r="C26" s="10">
        <v>16.98</v>
      </c>
      <c r="D26" s="10">
        <v>18.43</v>
      </c>
      <c r="E26" s="11">
        <v>14.08</v>
      </c>
      <c r="F26" s="12">
        <f>+B26*1.025</f>
        <v>16.553749999999997</v>
      </c>
      <c r="G26" s="13">
        <f>F26*1.02</f>
        <v>16.884824999999999</v>
      </c>
      <c r="H26" s="10">
        <f>+C26*1.025</f>
        <v>17.404499999999999</v>
      </c>
      <c r="I26" s="39">
        <f>14.41*1.035</f>
        <v>14.914349999999999</v>
      </c>
      <c r="J26" s="40">
        <f>28.23*1.035</f>
        <v>29.218049999999998</v>
      </c>
      <c r="K26" s="40">
        <f>28.06*1.035</f>
        <v>29.042099999999998</v>
      </c>
      <c r="L26" s="40">
        <f t="shared" ref="L26:N26" si="19">28.06*1.035</f>
        <v>29.042099999999998</v>
      </c>
      <c r="M26" s="40">
        <f t="shared" si="19"/>
        <v>29.042099999999998</v>
      </c>
      <c r="N26" s="40">
        <f t="shared" si="19"/>
        <v>29.042099999999998</v>
      </c>
      <c r="O26" s="40">
        <v>18.5</v>
      </c>
    </row>
    <row r="27" spans="1:15" ht="19.5" thickBot="1" x14ac:dyDescent="0.3">
      <c r="A27" s="8" t="s">
        <v>6</v>
      </c>
      <c r="B27" s="9">
        <v>1.4</v>
      </c>
      <c r="C27" s="10">
        <v>1.4</v>
      </c>
      <c r="D27" s="10">
        <v>1.4</v>
      </c>
      <c r="E27" s="11">
        <v>1.4</v>
      </c>
      <c r="F27" s="12">
        <f>+E27*1.025</f>
        <v>1.4349999999999998</v>
      </c>
      <c r="G27" s="14">
        <v>1.44</v>
      </c>
      <c r="H27" s="12">
        <v>1.44</v>
      </c>
      <c r="I27" s="39">
        <v>1.6</v>
      </c>
      <c r="J27" s="39">
        <v>1.6</v>
      </c>
      <c r="K27" s="39">
        <v>1.6</v>
      </c>
      <c r="L27" s="39">
        <v>1.6</v>
      </c>
      <c r="M27" s="39">
        <v>1.6</v>
      </c>
      <c r="N27" s="39">
        <v>1.6</v>
      </c>
      <c r="O27" s="41">
        <v>1.44</v>
      </c>
    </row>
    <row r="28" spans="1:15" ht="19.5" thickBot="1" x14ac:dyDescent="0.3">
      <c r="A28" s="34" t="s">
        <v>7</v>
      </c>
      <c r="B28" s="15">
        <f>SUM(B24:B27)</f>
        <v>69.740000000000009</v>
      </c>
      <c r="C28" s="16">
        <f>SUM(C24:C27)</f>
        <v>70.570000000000007</v>
      </c>
      <c r="D28" s="16">
        <f>SUM(D24:D27)</f>
        <v>74.210000000000008</v>
      </c>
      <c r="E28" s="17">
        <f>SUM(E24:E27)</f>
        <v>69.86</v>
      </c>
      <c r="F28" s="18">
        <f>+SUM(F24:F27)</f>
        <v>71.483499999999992</v>
      </c>
      <c r="G28" s="13">
        <f t="shared" ref="G28:O28" si="20">SUM(G24:G27)</f>
        <v>72.889469999999989</v>
      </c>
      <c r="H28" s="15">
        <f t="shared" si="20"/>
        <v>72.339249999999993</v>
      </c>
      <c r="I28" s="44">
        <f t="shared" si="20"/>
        <v>86.565049999999999</v>
      </c>
      <c r="J28" s="43">
        <f t="shared" si="20"/>
        <v>101.95359999999999</v>
      </c>
      <c r="K28" s="43">
        <f t="shared" si="20"/>
        <v>101.77764999999999</v>
      </c>
      <c r="L28" s="46">
        <f t="shared" si="20"/>
        <v>101.77764999999999</v>
      </c>
      <c r="M28" s="47">
        <f t="shared" si="20"/>
        <v>101.77764999999999</v>
      </c>
      <c r="N28" s="43">
        <f t="shared" si="20"/>
        <v>101.77764999999999</v>
      </c>
      <c r="O28" s="48">
        <f t="shared" si="20"/>
        <v>92.498260999999999</v>
      </c>
    </row>
    <row r="29" spans="1:15" ht="19.5" thickBot="1" x14ac:dyDescent="0.3">
      <c r="A29" s="8" t="s">
        <v>8</v>
      </c>
      <c r="B29" s="9">
        <v>74.290000000000006</v>
      </c>
      <c r="C29" s="10">
        <v>74.290000000000006</v>
      </c>
      <c r="D29" s="10">
        <v>74.290000000000006</v>
      </c>
      <c r="E29" s="11">
        <v>74.290000000000006</v>
      </c>
      <c r="F29" s="12">
        <f>E29*1.025</f>
        <v>76.14725</v>
      </c>
      <c r="G29" s="13">
        <f>F29*1.02</f>
        <v>77.670195000000007</v>
      </c>
      <c r="H29" s="10">
        <f>F29</f>
        <v>76.14725</v>
      </c>
      <c r="I29" s="39">
        <f>85.26*1.035</f>
        <v>88.244100000000003</v>
      </c>
      <c r="J29" s="39">
        <f>82.08*1.035</f>
        <v>84.952799999999996</v>
      </c>
      <c r="K29" s="39">
        <f>81.5*1.035</f>
        <v>84.352499999999992</v>
      </c>
      <c r="L29" s="39">
        <f t="shared" ref="L29:N29" si="21">81.5*1.035</f>
        <v>84.352499999999992</v>
      </c>
      <c r="M29" s="39">
        <f t="shared" si="21"/>
        <v>84.352499999999992</v>
      </c>
      <c r="N29" s="39">
        <f t="shared" si="21"/>
        <v>84.352499999999992</v>
      </c>
      <c r="O29" s="39">
        <f t="shared" ref="O29" si="22">81.2*1.05</f>
        <v>85.26</v>
      </c>
    </row>
    <row r="30" spans="1:15" ht="19.5" thickBot="1" x14ac:dyDescent="0.3">
      <c r="A30" s="34" t="s">
        <v>9</v>
      </c>
      <c r="B30" s="15">
        <f>B28+B29</f>
        <v>144.03000000000003</v>
      </c>
      <c r="C30" s="16">
        <f>C28+C29</f>
        <v>144.86000000000001</v>
      </c>
      <c r="D30" s="16">
        <f>D28+D29</f>
        <v>148.5</v>
      </c>
      <c r="E30" s="17">
        <f>E28+E29</f>
        <v>144.15</v>
      </c>
      <c r="F30" s="18">
        <f>F28+F29</f>
        <v>147.63074999999998</v>
      </c>
      <c r="G30" s="13">
        <f>SUM(G28:G29)</f>
        <v>150.559665</v>
      </c>
      <c r="H30" s="15">
        <f t="shared" ref="H30" si="23">SUM(H28:H29)</f>
        <v>148.48649999999998</v>
      </c>
      <c r="I30" s="44">
        <f>I28+I29</f>
        <v>174.80914999999999</v>
      </c>
      <c r="J30" s="43">
        <f>SUM(J28:J29)</f>
        <v>186.90639999999999</v>
      </c>
      <c r="K30" s="43">
        <f>K28+K29</f>
        <v>186.13014999999999</v>
      </c>
      <c r="L30" s="46">
        <f t="shared" ref="L30:M30" si="24">SUM(L28:L29)</f>
        <v>186.13014999999999</v>
      </c>
      <c r="M30" s="47">
        <f t="shared" si="24"/>
        <v>186.13014999999999</v>
      </c>
      <c r="N30" s="43">
        <f>N28+N29</f>
        <v>186.13014999999999</v>
      </c>
      <c r="O30" s="48">
        <f t="shared" ref="O30" si="25">SUM(O28:O29)</f>
        <v>177.758261</v>
      </c>
    </row>
    <row r="31" spans="1:15" ht="19.5" thickBot="1" x14ac:dyDescent="0.3">
      <c r="A31" s="8" t="s">
        <v>13</v>
      </c>
      <c r="B31" s="9">
        <v>162.99</v>
      </c>
      <c r="C31" s="10">
        <v>162.99</v>
      </c>
      <c r="D31" s="10">
        <v>162.99</v>
      </c>
      <c r="E31" s="11">
        <v>162.99</v>
      </c>
      <c r="F31" s="12">
        <f>E31*1.025</f>
        <v>167.06475</v>
      </c>
      <c r="G31" s="13">
        <f>F31*1.02</f>
        <v>170.40604500000001</v>
      </c>
      <c r="H31" s="10">
        <f>F31</f>
        <v>167.06475</v>
      </c>
      <c r="I31" s="39">
        <v>183</v>
      </c>
      <c r="J31" s="39">
        <v>206.67</v>
      </c>
      <c r="K31" s="39">
        <v>203.84</v>
      </c>
      <c r="L31" s="39">
        <f t="shared" ref="L31:N31" si="26">217.52*1.035</f>
        <v>225.13319999999999</v>
      </c>
      <c r="M31" s="39">
        <f t="shared" si="26"/>
        <v>225.13319999999999</v>
      </c>
      <c r="N31" s="39">
        <v>203.84</v>
      </c>
      <c r="O31" s="39">
        <f t="shared" ref="O31" si="27">178.16*1.025</f>
        <v>182.61399999999998</v>
      </c>
    </row>
    <row r="32" spans="1:15" ht="19.5" thickBot="1" x14ac:dyDescent="0.3">
      <c r="A32" s="8" t="s">
        <v>10</v>
      </c>
      <c r="B32" s="9">
        <f>70.5</f>
        <v>70.5</v>
      </c>
      <c r="C32" s="10">
        <f t="shared" ref="C32:E32" si="28">70.5</f>
        <v>70.5</v>
      </c>
      <c r="D32" s="10">
        <f t="shared" si="28"/>
        <v>70.5</v>
      </c>
      <c r="E32" s="11">
        <f t="shared" si="28"/>
        <v>70.5</v>
      </c>
      <c r="F32" s="12">
        <f>E32*1.05</f>
        <v>74.025000000000006</v>
      </c>
      <c r="G32" s="13">
        <f>F32*1.02</f>
        <v>75.505500000000012</v>
      </c>
      <c r="H32" s="10">
        <f>F32</f>
        <v>74.025000000000006</v>
      </c>
      <c r="I32" s="39">
        <v>93.35</v>
      </c>
      <c r="J32" s="50">
        <v>103</v>
      </c>
      <c r="K32" s="50">
        <v>103</v>
      </c>
      <c r="L32" s="50">
        <f t="shared" ref="L32:O32" si="29">78.95*1.02</f>
        <v>80.529000000000011</v>
      </c>
      <c r="M32" s="50">
        <f t="shared" si="29"/>
        <v>80.529000000000011</v>
      </c>
      <c r="N32" s="50">
        <v>103</v>
      </c>
      <c r="O32" s="39">
        <f t="shared" si="29"/>
        <v>80.529000000000011</v>
      </c>
    </row>
    <row r="33" spans="1:15" ht="19.5" thickBot="1" x14ac:dyDescent="0.3">
      <c r="A33" s="21" t="s">
        <v>11</v>
      </c>
      <c r="B33" s="22"/>
      <c r="C33" s="23"/>
      <c r="D33" s="23"/>
      <c r="E33" s="24"/>
      <c r="F33" s="25"/>
      <c r="G33" s="13">
        <v>2.5</v>
      </c>
      <c r="H33" s="9">
        <v>2.5</v>
      </c>
      <c r="I33" s="39">
        <v>3</v>
      </c>
      <c r="J33" s="56" t="s">
        <v>19</v>
      </c>
      <c r="K33" s="57"/>
      <c r="L33" s="57"/>
      <c r="M33" s="57"/>
      <c r="N33" s="58"/>
      <c r="O33" s="49">
        <v>2.5</v>
      </c>
    </row>
    <row r="34" spans="1:15" ht="19.5" thickBot="1" x14ac:dyDescent="0.3">
      <c r="A34" s="35" t="s">
        <v>12</v>
      </c>
      <c r="B34" s="26">
        <f>B28+B31+B32</f>
        <v>303.23</v>
      </c>
      <c r="C34" s="27">
        <f>C28+C31+C32</f>
        <v>304.06</v>
      </c>
      <c r="D34" s="27">
        <f>D28+D31+D32</f>
        <v>307.70000000000005</v>
      </c>
      <c r="E34" s="28">
        <f>E28+E31+E32</f>
        <v>303.35000000000002</v>
      </c>
      <c r="F34" s="29">
        <f>F28+F31+F32</f>
        <v>312.57325000000003</v>
      </c>
      <c r="G34" s="30">
        <f>SUM(G28,G31:G33)</f>
        <v>321.30101500000001</v>
      </c>
      <c r="H34" s="26">
        <f t="shared" ref="H34" si="30">SUM(H28,H31:H33)</f>
        <v>315.92899999999997</v>
      </c>
      <c r="I34" s="45">
        <f>SUM(I28+I31+I32+I33)</f>
        <v>365.91504999999995</v>
      </c>
      <c r="J34" s="45">
        <f>SUM(J31:J32)+J28</f>
        <v>411.62359999999995</v>
      </c>
      <c r="K34" s="45">
        <f t="shared" ref="K34:O34" si="31">SUM(K28+K31+K32+K33)</f>
        <v>408.61765000000003</v>
      </c>
      <c r="L34" s="45">
        <f t="shared" si="31"/>
        <v>407.43984999999998</v>
      </c>
      <c r="M34" s="45">
        <f t="shared" si="31"/>
        <v>407.43984999999998</v>
      </c>
      <c r="N34" s="45">
        <f t="shared" si="31"/>
        <v>408.61765000000003</v>
      </c>
      <c r="O34" s="45">
        <f t="shared" si="31"/>
        <v>358.14126099999999</v>
      </c>
    </row>
    <row r="36" spans="1:15" x14ac:dyDescent="0.25">
      <c r="A36" s="52" t="s">
        <v>20</v>
      </c>
    </row>
    <row r="37" spans="1:15" x14ac:dyDescent="0.25">
      <c r="A37" s="52" t="s">
        <v>21</v>
      </c>
    </row>
  </sheetData>
  <mergeCells count="4">
    <mergeCell ref="A1:O1"/>
    <mergeCell ref="J12:N12"/>
    <mergeCell ref="A22:O22"/>
    <mergeCell ref="J33:N3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DACY</dc:creator>
  <cp:lastModifiedBy>Christopher BEHARELLE</cp:lastModifiedBy>
  <cp:lastPrinted>2023-08-29T12:30:16Z</cp:lastPrinted>
  <dcterms:created xsi:type="dcterms:W3CDTF">2020-01-06T17:05:29Z</dcterms:created>
  <dcterms:modified xsi:type="dcterms:W3CDTF">2023-08-29T12:31:22Z</dcterms:modified>
</cp:coreProperties>
</file>